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165" windowWidth="11580" windowHeight="6795" activeTab="0"/>
  </bookViews>
  <sheets>
    <sheet name="Simulation1" sheetId="1" r:id="rId1"/>
    <sheet name="Simulation2" sheetId="2" r:id="rId2"/>
    <sheet name="Tabelle" sheetId="3" r:id="rId3"/>
  </sheets>
  <definedNames/>
  <calcPr fullCalcOnLoad="1"/>
</workbook>
</file>

<file path=xl/comments1.xml><?xml version="1.0" encoding="utf-8"?>
<comments xmlns="http://schemas.openxmlformats.org/spreadsheetml/2006/main">
  <authors>
    <author>Zwerenz</author>
  </authors>
  <commentList>
    <comment ref="D2" authorId="0">
      <text>
        <r>
          <rPr>
            <sz val="9"/>
            <rFont val="Tahoma"/>
            <family val="2"/>
          </rPr>
          <t xml:space="preserve">Absolute Häufigkeit
</t>
        </r>
        <r>
          <rPr>
            <b/>
            <sz val="9"/>
            <rFont val="Tahoma"/>
            <family val="2"/>
          </rPr>
          <t>(Eingabe:
 0 ... 999)</t>
        </r>
      </text>
    </comment>
    <comment ref="A2" authorId="0">
      <text>
        <r>
          <rPr>
            <sz val="9"/>
            <rFont val="Tahoma"/>
            <family val="2"/>
          </rPr>
          <t>Laufindex der Häufigkeits-
verteilung</t>
        </r>
        <r>
          <rPr>
            <sz val="7"/>
            <rFont val="Tahoma"/>
            <family val="0"/>
          </rPr>
          <t xml:space="preserve">
</t>
        </r>
      </text>
    </comment>
    <comment ref="B2" authorId="0">
      <text>
        <r>
          <rPr>
            <sz val="9"/>
            <rFont val="Tahoma"/>
            <family val="2"/>
          </rPr>
          <t>Werte der
Häufigkeits-
verteilung:
Klassen</t>
        </r>
        <r>
          <rPr>
            <sz val="7"/>
            <rFont val="Tahoma"/>
            <family val="0"/>
          </rPr>
          <t xml:space="preserve">
</t>
        </r>
      </text>
    </comment>
    <comment ref="F2" authorId="0">
      <text>
        <r>
          <rPr>
            <sz val="9"/>
            <rFont val="Tahoma"/>
            <family val="2"/>
          </rPr>
          <t>Absolute
kumulierte</t>
        </r>
        <r>
          <rPr>
            <sz val="7"/>
            <rFont val="Tahoma"/>
            <family val="0"/>
          </rPr>
          <t xml:space="preserve">
</t>
        </r>
        <r>
          <rPr>
            <sz val="9"/>
            <rFont val="Tahoma"/>
            <family val="2"/>
          </rPr>
          <t>Häufigkeit</t>
        </r>
      </text>
    </comment>
    <comment ref="G2" authorId="0">
      <text>
        <r>
          <rPr>
            <sz val="9"/>
            <rFont val="Tahoma"/>
            <family val="2"/>
          </rPr>
          <t>Relative
Häufigkeit</t>
        </r>
      </text>
    </comment>
    <comment ref="H2" authorId="0">
      <text>
        <r>
          <rPr>
            <sz val="9"/>
            <rFont val="Tahoma"/>
            <family val="2"/>
          </rPr>
          <t>Relative
kumulierte
Häufigkeit</t>
        </r>
        <r>
          <rPr>
            <sz val="7"/>
            <rFont val="Tahoma"/>
            <family val="0"/>
          </rPr>
          <t xml:space="preserve">
</t>
        </r>
      </text>
    </comment>
    <comment ref="D8" authorId="0">
      <text>
        <r>
          <rPr>
            <sz val="9"/>
            <rFont val="Tahoma"/>
            <family val="2"/>
          </rPr>
          <t>Umfang n
der
Gesamtheit</t>
        </r>
        <r>
          <rPr>
            <sz val="7"/>
            <rFont val="Tahoma"/>
            <family val="0"/>
          </rPr>
          <t xml:space="preserve">
</t>
        </r>
      </text>
    </comment>
    <comment ref="E2" authorId="0">
      <text>
        <r>
          <rPr>
            <sz val="9"/>
            <rFont val="Tahoma"/>
            <family val="2"/>
          </rPr>
          <t>Merkmals-
betrag</t>
        </r>
        <r>
          <rPr>
            <sz val="7"/>
            <rFont val="Tahoma"/>
            <family val="0"/>
          </rPr>
          <t xml:space="preserve">
</t>
        </r>
        <r>
          <rPr>
            <sz val="9"/>
            <rFont val="Tahoma"/>
            <family val="2"/>
          </rPr>
          <t>in 1000 €</t>
        </r>
      </text>
    </comment>
    <comment ref="E8" authorId="0">
      <text>
        <r>
          <rPr>
            <sz val="9"/>
            <rFont val="Tahoma"/>
            <family val="2"/>
          </rPr>
          <t>Merkmals-
summe</t>
        </r>
        <r>
          <rPr>
            <sz val="7"/>
            <rFont val="Tahoma"/>
            <family val="0"/>
          </rPr>
          <t xml:space="preserve">
</t>
        </r>
      </text>
    </comment>
    <comment ref="G8" authorId="0">
      <text>
        <r>
          <rPr>
            <sz val="9"/>
            <rFont val="Tahoma"/>
            <family val="2"/>
          </rPr>
          <t>Summe der
relativen
Häufigkeiten
(= 1,0)</t>
        </r>
        <r>
          <rPr>
            <sz val="7"/>
            <rFont val="Tahoma"/>
            <family val="0"/>
          </rPr>
          <t xml:space="preserve">
</t>
        </r>
      </text>
    </comment>
    <comment ref="D11" authorId="0">
      <text>
        <r>
          <rPr>
            <b/>
            <sz val="9"/>
            <rFont val="Tahoma"/>
            <family val="2"/>
          </rPr>
          <t>Zentralwert:</t>
        </r>
        <r>
          <rPr>
            <sz val="9"/>
            <rFont val="Tahoma"/>
            <family val="2"/>
          </rPr>
          <t xml:space="preserve">
Wert, der die  
Verteilung "halbiert"
</t>
        </r>
      </text>
    </comment>
    <comment ref="D13" authorId="0">
      <text>
        <r>
          <rPr>
            <b/>
            <sz val="9"/>
            <rFont val="Tahoma"/>
            <family val="2"/>
          </rPr>
          <t>Arithmetisches Mittel:</t>
        </r>
        <r>
          <rPr>
            <sz val="9"/>
            <rFont val="Tahoma"/>
            <family val="2"/>
          </rPr>
          <t xml:space="preserve">
Merkmalssumme 
dividiert durch Umfang
der Gesamtheit
</t>
        </r>
      </text>
    </comment>
    <comment ref="D16" authorId="0">
      <text>
        <r>
          <rPr>
            <b/>
            <sz val="8"/>
            <rFont val="Tahoma"/>
            <family val="2"/>
          </rPr>
          <t>Aufgabe</t>
        </r>
        <r>
          <rPr>
            <sz val="8"/>
            <rFont val="Tahoma"/>
            <family val="2"/>
          </rPr>
          <t xml:space="preserve">
In dieser Simulation werden für eine klassierte Häufigkeitsverteilung die Lageparameter Zentralwert und arithmetisches Mittel sowie die dazugehörige Arbeitstabelle ermittelt. In der Grafik werden das Histogramm für die relativen Häufigkeiten, die Ogive für die relativen kumulierten Häufigkeiten sowie die Lageparameter dar-gestellt. Es wird (in 3 Zahlenvarianten) eine Einkommensverteilung (Variable X; in €) angegeben, wobei gleiche Klassenbreiten von jeweils 1000 € vorliegen.  
</t>
        </r>
        <r>
          <rPr>
            <b/>
            <sz val="8"/>
            <rFont val="Tahoma"/>
            <family val="2"/>
          </rPr>
          <t xml:space="preserve">Interpretieren Sie für die Varianten 1 bis 3 die Ergebnisse für den Median und das arithmetische Mittel im Zusammenhang mit der jeweiligen Verteilungsform. Achten Sie insbesondere auf den Ver-lauf der Ogive.
</t>
        </r>
      </text>
    </comment>
    <comment ref="E16" authorId="0">
      <text>
        <r>
          <rPr>
            <b/>
            <sz val="8"/>
            <rFont val="Tahoma"/>
            <family val="2"/>
          </rPr>
          <t xml:space="preserve">Lösung
</t>
        </r>
        <r>
          <rPr>
            <sz val="8"/>
            <rFont val="Tahoma"/>
            <family val="2"/>
          </rPr>
          <t>In</t>
        </r>
        <r>
          <rPr>
            <b/>
            <sz val="8"/>
            <rFont val="Tahoma"/>
            <family val="2"/>
          </rPr>
          <t xml:space="preserve"> Variante 1</t>
        </r>
        <r>
          <rPr>
            <sz val="8"/>
            <rFont val="Tahoma"/>
            <family val="2"/>
          </rPr>
          <t xml:space="preserve"> beträgt das arithmetische Mittel 3000 € (3,0 = 375/125). Der Zentralwert ist ebenfalls gleich 3000 €, da eine Gleichverteilung vorliegt. Die Ogive zeigt (als Gerade) den Verlauf der kumulieren Häufigkei-ten, wobei auch innerhalb der einzelnen Klassen eine Gleichverteilung unterstellt wird. Die (kumulierte) Klassenhäufigkeit ist damit immer jeweils an der Klassenobergrenze erreicht. (Anmerkung: Bei gleich breiten Klassen kann das arithmetische Mittel analog zur unklassierten Verteilung ermittelt und interpretiert werden.
Klassenmitten ersetzen hier die Einzelwerte. Für den Zentralwert wird eine Interpolation vorgenommen.)
In</t>
        </r>
        <r>
          <rPr>
            <b/>
            <sz val="8"/>
            <rFont val="Tahoma"/>
            <family val="2"/>
          </rPr>
          <t xml:space="preserve"> Variante 2</t>
        </r>
        <r>
          <rPr>
            <sz val="8"/>
            <rFont val="Tahoma"/>
            <family val="2"/>
          </rPr>
          <t xml:space="preserve"> liegt eine rechtssteile Verteilung vor, da die oberen Einkommensklassen deutlich stärker besetzt sind als die unteren. Der Zentralwert liegt rechts vom arithmetischen Mittel. Die Ogive verläuft konvex zur Abszisse. 
</t>
        </r>
        <r>
          <rPr>
            <b/>
            <sz val="8"/>
            <rFont val="Tahoma"/>
            <family val="2"/>
          </rPr>
          <t>Variante 3</t>
        </r>
        <r>
          <rPr>
            <sz val="8"/>
            <rFont val="Tahoma"/>
            <family val="2"/>
          </rPr>
          <t xml:space="preserve"> zeigt eine linkssteile Verteilung. Die unterste Einkommensklasse weist einen Häufigkeitsanteil von 90% auf. Der Zentralwert liegt links vom arithmetischen Mittel. Die Ogive verläuft konkav zur Abszisse.
</t>
        </r>
      </text>
    </comment>
    <comment ref="D17" authorId="0">
      <text>
        <r>
          <rPr>
            <b/>
            <sz val="8"/>
            <rFont val="Tahoma"/>
            <family val="2"/>
          </rPr>
          <t>Experimentieren</t>
        </r>
        <r>
          <rPr>
            <sz val="8"/>
            <rFont val="Tahoma"/>
            <family val="2"/>
          </rPr>
          <t xml:space="preserve">
a) Löschen Sie die Tabelle. Geben Sie für die zweite Klasse die Häufigkeit 50 ein. Interpretieren Sie Tabelle,
    Grafik und Lageparameter. Geben sie zusätzlich für die dritte Klasse die Häufigkeit 50 ein. Was ändert sich?
b) Löschen Sie die absoluten Häufigkeiten und arbeiten Sie mit eigenen Angaben weiter.
    Interpretieren Sie die Ergebnisse! 
</t>
        </r>
      </text>
    </comment>
    <comment ref="C2" authorId="0">
      <text>
        <r>
          <rPr>
            <sz val="9"/>
            <rFont val="Tahoma"/>
            <family val="2"/>
          </rPr>
          <t>Klassen-
mitte
in 1000 €</t>
        </r>
      </text>
    </comment>
  </commentList>
</comments>
</file>

<file path=xl/comments2.xml><?xml version="1.0" encoding="utf-8"?>
<comments xmlns="http://schemas.openxmlformats.org/spreadsheetml/2006/main">
  <authors>
    <author>Zwerenz</author>
  </authors>
  <commentList>
    <comment ref="D2" authorId="0">
      <text>
        <r>
          <rPr>
            <sz val="9"/>
            <rFont val="Tahoma"/>
            <family val="2"/>
          </rPr>
          <t xml:space="preserve">Absolute Häufigkeit
</t>
        </r>
        <r>
          <rPr>
            <b/>
            <sz val="9"/>
            <rFont val="Tahoma"/>
            <family val="2"/>
          </rPr>
          <t>(Eingabe:
 0 ... 999)</t>
        </r>
      </text>
    </comment>
    <comment ref="A2" authorId="0">
      <text>
        <r>
          <rPr>
            <sz val="9"/>
            <rFont val="Tahoma"/>
            <family val="2"/>
          </rPr>
          <t>Laufindex der Häufigkeits-
verteilung</t>
        </r>
        <r>
          <rPr>
            <sz val="7"/>
            <rFont val="Tahoma"/>
            <family val="0"/>
          </rPr>
          <t xml:space="preserve">
</t>
        </r>
      </text>
    </comment>
    <comment ref="B2" authorId="0">
      <text>
        <r>
          <rPr>
            <sz val="9"/>
            <rFont val="Tahoma"/>
            <family val="2"/>
          </rPr>
          <t>Werte der
Häufigkeits-
verteilung:
Klassen</t>
        </r>
        <r>
          <rPr>
            <sz val="7"/>
            <rFont val="Tahoma"/>
            <family val="0"/>
          </rPr>
          <t xml:space="preserve">
</t>
        </r>
      </text>
    </comment>
    <comment ref="F2" authorId="0">
      <text>
        <r>
          <rPr>
            <sz val="9"/>
            <rFont val="Tahoma"/>
            <family val="2"/>
          </rPr>
          <t>Absolute
kumulierte</t>
        </r>
        <r>
          <rPr>
            <sz val="7"/>
            <rFont val="Tahoma"/>
            <family val="0"/>
          </rPr>
          <t xml:space="preserve">
</t>
        </r>
        <r>
          <rPr>
            <sz val="9"/>
            <rFont val="Tahoma"/>
            <family val="2"/>
          </rPr>
          <t>Häufigkeit</t>
        </r>
      </text>
    </comment>
    <comment ref="G2" authorId="0">
      <text>
        <r>
          <rPr>
            <sz val="9"/>
            <rFont val="Tahoma"/>
            <family val="2"/>
          </rPr>
          <t>Relative
Häufigkeit</t>
        </r>
      </text>
    </comment>
    <comment ref="H2" authorId="0">
      <text>
        <r>
          <rPr>
            <sz val="9"/>
            <rFont val="Tahoma"/>
            <family val="2"/>
          </rPr>
          <t>Relative
kumulierte
Häufigkeit</t>
        </r>
        <r>
          <rPr>
            <sz val="7"/>
            <rFont val="Tahoma"/>
            <family val="0"/>
          </rPr>
          <t xml:space="preserve">
</t>
        </r>
      </text>
    </comment>
    <comment ref="D8" authorId="0">
      <text>
        <r>
          <rPr>
            <sz val="9"/>
            <rFont val="Tahoma"/>
            <family val="2"/>
          </rPr>
          <t>Umfang n
der
Gesamtheit</t>
        </r>
        <r>
          <rPr>
            <sz val="7"/>
            <rFont val="Tahoma"/>
            <family val="0"/>
          </rPr>
          <t xml:space="preserve">
</t>
        </r>
      </text>
    </comment>
    <comment ref="E2" authorId="0">
      <text>
        <r>
          <rPr>
            <sz val="9"/>
            <rFont val="Tahoma"/>
            <family val="2"/>
          </rPr>
          <t>Merkmals-
betrag</t>
        </r>
        <r>
          <rPr>
            <sz val="7"/>
            <rFont val="Tahoma"/>
            <family val="0"/>
          </rPr>
          <t xml:space="preserve">
</t>
        </r>
        <r>
          <rPr>
            <sz val="9"/>
            <rFont val="Tahoma"/>
            <family val="2"/>
          </rPr>
          <t>in 1000 €</t>
        </r>
      </text>
    </comment>
    <comment ref="E8" authorId="0">
      <text>
        <r>
          <rPr>
            <sz val="9"/>
            <rFont val="Tahoma"/>
            <family val="2"/>
          </rPr>
          <t>Merkmals-
summe</t>
        </r>
        <r>
          <rPr>
            <sz val="7"/>
            <rFont val="Tahoma"/>
            <family val="0"/>
          </rPr>
          <t xml:space="preserve">
</t>
        </r>
      </text>
    </comment>
    <comment ref="G8" authorId="0">
      <text>
        <r>
          <rPr>
            <sz val="9"/>
            <rFont val="Tahoma"/>
            <family val="2"/>
          </rPr>
          <t>Summe der
relativen
Häufigkeiten
(= 1,0)</t>
        </r>
        <r>
          <rPr>
            <sz val="7"/>
            <rFont val="Tahoma"/>
            <family val="0"/>
          </rPr>
          <t xml:space="preserve">
</t>
        </r>
      </text>
    </comment>
    <comment ref="G13" authorId="0">
      <text>
        <r>
          <rPr>
            <b/>
            <sz val="9"/>
            <rFont val="Tahoma"/>
            <family val="2"/>
          </rPr>
          <t>Zentralwert:</t>
        </r>
        <r>
          <rPr>
            <sz val="9"/>
            <rFont val="Tahoma"/>
            <family val="2"/>
          </rPr>
          <t xml:space="preserve">
Wert, der die  
Verteilung "halbiert"
</t>
        </r>
      </text>
    </comment>
    <comment ref="D16" authorId="0">
      <text>
        <r>
          <rPr>
            <b/>
            <sz val="8"/>
            <rFont val="Tahoma"/>
            <family val="2"/>
          </rPr>
          <t>Aufgabe</t>
        </r>
        <r>
          <rPr>
            <sz val="8"/>
            <rFont val="Tahoma"/>
            <family val="2"/>
          </rPr>
          <t xml:space="preserve">
In dieser Simulation wird - in 3 Zahlenvarianten - die lineare Interpolation des Zentralwerts demon-striert. Sie sehen die Interpolationsformel sowie die entsprechenden Zwischen- und Endergebnisse. Beachten Sie, dass die Einfallsklasse E des Zentralwerts in der Tabelle rot angezeigt wird. 
</t>
        </r>
        <r>
          <rPr>
            <b/>
            <sz val="8"/>
            <rFont val="Tahoma"/>
            <family val="2"/>
          </rPr>
          <t>Interpretieren Sie für die Varianten 1 bis 3 die Zwischen- und Ergebnisse für den Median.</t>
        </r>
      </text>
    </comment>
    <comment ref="E16" authorId="0">
      <text>
        <r>
          <rPr>
            <b/>
            <sz val="8"/>
            <rFont val="Tahoma"/>
            <family val="2"/>
          </rPr>
          <t xml:space="preserve">Lösung
</t>
        </r>
        <r>
          <rPr>
            <sz val="8"/>
            <rFont val="Tahoma"/>
            <family val="2"/>
          </rPr>
          <t>In</t>
        </r>
        <r>
          <rPr>
            <b/>
            <sz val="8"/>
            <rFont val="Tahoma"/>
            <family val="2"/>
          </rPr>
          <t xml:space="preserve"> Variante 1</t>
        </r>
        <r>
          <rPr>
            <sz val="8"/>
            <rFont val="Tahoma"/>
            <family val="2"/>
          </rPr>
          <t xml:space="preserve"> liegt der Zentralwert - wegen der exakten Symmetrie der Verteilung - in Klasse 3, der mittleren Klasse. Die Interpolation zeigt, dass der Zentralwert um 0,1 Einheiten von der Klas-senuntergrenze der Klasse 3 entfernt ist. Der Anteil von 0,5 ergibt die Addition: 2500 + 500. 
In der rechtssteilen Verteilung der </t>
        </r>
        <r>
          <rPr>
            <b/>
            <sz val="8"/>
            <rFont val="Tahoma"/>
            <family val="2"/>
          </rPr>
          <t>Variante 2</t>
        </r>
        <r>
          <rPr>
            <sz val="8"/>
            <rFont val="Tahoma"/>
            <family val="2"/>
          </rPr>
          <t xml:space="preserve"> liegt der Zentralwert in der letzten Klasse. Die Interpolation ergibt einen Anteil von 0,195/0,695 von 1000, was zu 4.500 hinzuaddiert wird.  
</t>
        </r>
        <r>
          <rPr>
            <b/>
            <sz val="8"/>
            <rFont val="Tahoma"/>
            <family val="2"/>
          </rPr>
          <t>Variante 3</t>
        </r>
        <r>
          <rPr>
            <sz val="8"/>
            <rFont val="Tahoma"/>
            <family val="2"/>
          </rPr>
          <t xml:space="preserve"> liegt der Zentralwert - wegen der extrem linkssteilen Verteilung - in der ersten Klasse. Die Interpolation zeigt, dass 5/9 von 1000 bzw. 555,56 zu 500 hinzuaddiert werden.
</t>
        </r>
      </text>
    </comment>
    <comment ref="D17" authorId="0">
      <text>
        <r>
          <rPr>
            <b/>
            <sz val="8"/>
            <rFont val="Tahoma"/>
            <family val="2"/>
          </rPr>
          <t>Experimentieren</t>
        </r>
        <r>
          <rPr>
            <sz val="8"/>
            <rFont val="Tahoma"/>
            <family val="2"/>
          </rPr>
          <t xml:space="preserve">
a) Gehen Sie von Variante 2 aus. Erhöhen Sie in der 3. Klasse die Häufigkeit schrittweise von 25 bis 30. Was
    stellen Sie bei der Interpolation fest?  Interpretieren Sie Zwischenergebnisse und Endergebnis.
b) Löschen Sie die absoluten Häufigkeiten und arbeiten Sie mit eigenen Angaben weiter.
    Interpretieren Sie die Ergebnisse! 
</t>
        </r>
      </text>
    </comment>
    <comment ref="C2" authorId="0">
      <text>
        <r>
          <rPr>
            <sz val="9"/>
            <rFont val="Tahoma"/>
            <family val="2"/>
          </rPr>
          <t>Klassen-
mitte
in 1000 €</t>
        </r>
      </text>
    </comment>
  </commentList>
</comments>
</file>

<file path=xl/sharedStrings.xml><?xml version="1.0" encoding="utf-8"?>
<sst xmlns="http://schemas.openxmlformats.org/spreadsheetml/2006/main" count="87" uniqueCount="45">
  <si>
    <t>Summe</t>
  </si>
  <si>
    <t>Zentralwert</t>
  </si>
  <si>
    <t>j</t>
  </si>
  <si>
    <t>Arithm. Mittel</t>
  </si>
  <si>
    <r>
      <t>f</t>
    </r>
    <r>
      <rPr>
        <vertAlign val="subscript"/>
        <sz val="12"/>
        <rFont val="Arial"/>
        <family val="2"/>
      </rPr>
      <t>j</t>
    </r>
  </si>
  <si>
    <r>
      <t>F</t>
    </r>
    <r>
      <rPr>
        <vertAlign val="subscript"/>
        <sz val="12"/>
        <rFont val="Arial"/>
        <family val="2"/>
      </rPr>
      <t>j</t>
    </r>
  </si>
  <si>
    <r>
      <t>H</t>
    </r>
    <r>
      <rPr>
        <vertAlign val="subscript"/>
        <sz val="12"/>
        <rFont val="Arial"/>
        <family val="2"/>
      </rPr>
      <t>j</t>
    </r>
  </si>
  <si>
    <r>
      <t>h</t>
    </r>
    <r>
      <rPr>
        <vertAlign val="subscript"/>
        <sz val="12"/>
        <rFont val="Arial"/>
        <family val="2"/>
      </rPr>
      <t>j</t>
    </r>
  </si>
  <si>
    <t>N/2:</t>
  </si>
  <si>
    <t>MEDIAN-Berechnung:</t>
  </si>
  <si>
    <t>Min</t>
  </si>
  <si>
    <t>Variante 1</t>
  </si>
  <si>
    <t>Variante 2</t>
  </si>
  <si>
    <t>Variante 3</t>
  </si>
  <si>
    <t>-</t>
  </si>
  <si>
    <t>A &gt;</t>
  </si>
  <si>
    <t>L &gt;</t>
  </si>
  <si>
    <t xml:space="preserve">   Lageparameter: gleiche Klassenbreiten</t>
  </si>
  <si>
    <t>500-u.1500</t>
  </si>
  <si>
    <t>1500-u.2500</t>
  </si>
  <si>
    <t>3500-u.4500</t>
  </si>
  <si>
    <t>4500-u.5500</t>
  </si>
  <si>
    <t>2500-u.3500</t>
  </si>
  <si>
    <t>E &gt;</t>
  </si>
  <si>
    <t>1500 -u. 2500</t>
  </si>
  <si>
    <t>2500 -u. 3500</t>
  </si>
  <si>
    <t>3500 -u. 4500</t>
  </si>
  <si>
    <t>4500 -u. 5500</t>
  </si>
  <si>
    <r>
      <t>m</t>
    </r>
    <r>
      <rPr>
        <vertAlign val="subscript"/>
        <sz val="12"/>
        <rFont val="Arial"/>
        <family val="2"/>
      </rPr>
      <t>j</t>
    </r>
  </si>
  <si>
    <r>
      <t>Einkommen
x</t>
    </r>
    <r>
      <rPr>
        <vertAlign val="subscript"/>
        <sz val="11"/>
        <rFont val="Arial"/>
        <family val="2"/>
      </rPr>
      <t>j</t>
    </r>
    <r>
      <rPr>
        <b/>
        <sz val="11"/>
        <rFont val="Arial"/>
        <family val="2"/>
      </rPr>
      <t xml:space="preserve"> in € </t>
    </r>
  </si>
  <si>
    <t>KL-Untergrenze</t>
  </si>
  <si>
    <t>500 -u. 1500</t>
  </si>
  <si>
    <r>
      <t>m</t>
    </r>
    <r>
      <rPr>
        <vertAlign val="subscript"/>
        <sz val="11"/>
        <rFont val="Arial"/>
        <family val="2"/>
      </rPr>
      <t>j</t>
    </r>
    <r>
      <rPr>
        <b/>
        <sz val="11"/>
        <rFont val="Arial"/>
        <family val="2"/>
      </rPr>
      <t>f</t>
    </r>
    <r>
      <rPr>
        <vertAlign val="subscript"/>
        <sz val="11"/>
        <rFont val="Arial"/>
        <family val="2"/>
      </rPr>
      <t>j</t>
    </r>
  </si>
  <si>
    <t xml:space="preserve">       Zentralwert Interpolation: gleiche Klassenbreiten</t>
  </si>
  <si>
    <r>
      <t>m</t>
    </r>
    <r>
      <rPr>
        <b/>
        <vertAlign val="subscript"/>
        <sz val="11"/>
        <rFont val="Arial"/>
        <family val="2"/>
      </rPr>
      <t>j</t>
    </r>
  </si>
  <si>
    <r>
      <t>h</t>
    </r>
    <r>
      <rPr>
        <vertAlign val="subscript"/>
        <sz val="12"/>
        <rFont val="Arial"/>
        <family val="0"/>
      </rPr>
      <t>E</t>
    </r>
  </si>
  <si>
    <r>
      <t>H</t>
    </r>
    <r>
      <rPr>
        <vertAlign val="subscript"/>
        <sz val="12"/>
        <rFont val="Arial"/>
        <family val="0"/>
      </rPr>
      <t>E-1</t>
    </r>
  </si>
  <si>
    <r>
      <t>Z = a</t>
    </r>
    <r>
      <rPr>
        <vertAlign val="subscript"/>
        <sz val="12"/>
        <rFont val="Arial"/>
        <family val="2"/>
      </rPr>
      <t>E</t>
    </r>
    <r>
      <rPr>
        <sz val="12"/>
        <rFont val="Arial"/>
        <family val="2"/>
      </rPr>
      <t xml:space="preserve"> + ( 0,5 – H</t>
    </r>
    <r>
      <rPr>
        <vertAlign val="subscript"/>
        <sz val="12"/>
        <rFont val="Arial"/>
        <family val="2"/>
      </rPr>
      <t>E-1</t>
    </r>
    <r>
      <rPr>
        <sz val="12"/>
        <rFont val="Arial"/>
        <family val="2"/>
      </rPr>
      <t xml:space="preserve"> )                      </t>
    </r>
  </si>
  <si>
    <r>
      <t>b</t>
    </r>
    <r>
      <rPr>
        <vertAlign val="subscript"/>
        <sz val="12"/>
        <rFont val="Arial"/>
        <family val="2"/>
      </rPr>
      <t>E</t>
    </r>
    <r>
      <rPr>
        <sz val="12"/>
        <rFont val="Arial"/>
        <family val="2"/>
      </rPr>
      <t xml:space="preserve"> - a</t>
    </r>
    <r>
      <rPr>
        <vertAlign val="subscript"/>
        <sz val="12"/>
        <rFont val="Arial"/>
        <family val="2"/>
      </rPr>
      <t>E</t>
    </r>
  </si>
  <si>
    <t xml:space="preserve"> = </t>
  </si>
  <si>
    <r>
      <t xml:space="preserve"> + ( 0,5  </t>
    </r>
    <r>
      <rPr>
        <b/>
        <sz val="12"/>
        <rFont val="Arial"/>
        <family val="2"/>
      </rPr>
      <t>-</t>
    </r>
  </si>
  <si>
    <r>
      <t>h</t>
    </r>
    <r>
      <rPr>
        <vertAlign val="subscript"/>
        <sz val="12"/>
        <rFont val="Arial"/>
        <family val="2"/>
      </rPr>
      <t>E</t>
    </r>
  </si>
  <si>
    <t>=</t>
  </si>
  <si>
    <r>
      <t>a</t>
    </r>
    <r>
      <rPr>
        <vertAlign val="subscript"/>
        <sz val="12"/>
        <rFont val="Arial"/>
        <family val="2"/>
      </rPr>
      <t>E</t>
    </r>
  </si>
  <si>
    <r>
      <t xml:space="preserve">           E: Einfallsklasse des Zentralwerts (siehe </t>
    </r>
    <r>
      <rPr>
        <b/>
        <sz val="9"/>
        <color indexed="10"/>
        <rFont val="Arial"/>
        <family val="2"/>
      </rPr>
      <t>roter</t>
    </r>
    <r>
      <rPr>
        <sz val="9"/>
        <rFont val="Arial"/>
        <family val="2"/>
      </rPr>
      <t xml:space="preserve"> Index)</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</si>
</sst>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
    <numFmt numFmtId="173" formatCode="0.000000"/>
    <numFmt numFmtId="174" formatCode="0.00000"/>
    <numFmt numFmtId="175" formatCode="0.0000"/>
    <numFmt numFmtId="176" formatCode="0.000"/>
    <numFmt numFmtId="177" formatCode="General_0_0"/>
    <numFmt numFmtId="178" formatCode="0.0"/>
    <numFmt numFmtId="179" formatCode="0.0_0"/>
    <numFmt numFmtId="180" formatCode="0.00_0"/>
    <numFmt numFmtId="181" formatCode="General_0"/>
    <numFmt numFmtId="182" formatCode="General_0_0_0_0"/>
    <numFmt numFmtId="183" formatCode="0.000_0"/>
    <numFmt numFmtId="184" formatCode="0.0000_0"/>
    <numFmt numFmtId="185" formatCode="#,##0.0000"/>
    <numFmt numFmtId="186" formatCode="&quot;Ja&quot;;&quot;Ja&quot;;&quot;Nein&quot;"/>
    <numFmt numFmtId="187" formatCode="&quot;Wahr&quot;;&quot;Wahr&quot;;&quot;Falsch&quot;"/>
    <numFmt numFmtId="188" formatCode="&quot;Ein&quot;;&quot;Ein&quot;;&quot;Aus&quot;"/>
    <numFmt numFmtId="189" formatCode="[$€-2]\ #,##0.00_);[Red]\([$€-2]\ #,##0.00\)"/>
    <numFmt numFmtId="190" formatCode="#,##0.0"/>
    <numFmt numFmtId="191" formatCode="#,##0.000"/>
  </numFmts>
  <fonts count="29">
    <font>
      <sz val="10"/>
      <name val="Arial"/>
      <family val="0"/>
    </font>
    <font>
      <sz val="9.25"/>
      <name val="Arial"/>
      <family val="0"/>
    </font>
    <font>
      <sz val="11"/>
      <name val="Arial"/>
      <family val="0"/>
    </font>
    <font>
      <b/>
      <sz val="12"/>
      <name val="Arial"/>
      <family val="2"/>
    </font>
    <font>
      <sz val="9.5"/>
      <name val="Arial"/>
      <family val="2"/>
    </font>
    <font>
      <sz val="12"/>
      <name val="Arial"/>
      <family val="2"/>
    </font>
    <font>
      <vertAlign val="subscript"/>
      <sz val="12"/>
      <name val="Arial"/>
      <family val="2"/>
    </font>
    <font>
      <sz val="7"/>
      <name val="Tahoma"/>
      <family val="0"/>
    </font>
    <font>
      <sz val="9"/>
      <name val="Tahoma"/>
      <family val="2"/>
    </font>
    <font>
      <sz val="11.5"/>
      <name val="Arial"/>
      <family val="2"/>
    </font>
    <font>
      <b/>
      <sz val="11"/>
      <name val="Arial"/>
      <family val="2"/>
    </font>
    <font>
      <b/>
      <sz val="11"/>
      <color indexed="10"/>
      <name val="Arial"/>
      <family val="2"/>
    </font>
    <font>
      <b/>
      <sz val="9"/>
      <name val="Tahoma"/>
      <family val="2"/>
    </font>
    <font>
      <sz val="8"/>
      <name val="Tahoma"/>
      <family val="2"/>
    </font>
    <font>
      <b/>
      <sz val="12"/>
      <color indexed="10"/>
      <name val="Arial"/>
      <family val="2"/>
    </font>
    <font>
      <b/>
      <sz val="8"/>
      <name val="Tahoma"/>
      <family val="2"/>
    </font>
    <font>
      <sz val="9.75"/>
      <name val="Arial"/>
      <family val="2"/>
    </font>
    <font>
      <vertAlign val="subscript"/>
      <sz val="11"/>
      <name val="Arial"/>
      <family val="2"/>
    </font>
    <font>
      <u val="single"/>
      <sz val="10"/>
      <color indexed="12"/>
      <name val="Arial"/>
      <family val="0"/>
    </font>
    <font>
      <u val="single"/>
      <sz val="10"/>
      <color indexed="36"/>
      <name val="Arial"/>
      <family val="0"/>
    </font>
    <font>
      <sz val="9"/>
      <name val="Arial"/>
      <family val="2"/>
    </font>
    <font>
      <b/>
      <vertAlign val="subscript"/>
      <sz val="11"/>
      <name val="Arial"/>
      <family val="2"/>
    </font>
    <font>
      <b/>
      <sz val="10"/>
      <name val="Arial"/>
      <family val="2"/>
    </font>
    <font>
      <sz val="14"/>
      <name val="Arial"/>
      <family val="2"/>
    </font>
    <font>
      <sz val="8.5"/>
      <name val="Arial"/>
      <family val="0"/>
    </font>
    <font>
      <sz val="10.75"/>
      <name val="Arial"/>
      <family val="2"/>
    </font>
    <font>
      <sz val="8.75"/>
      <name val="Arial"/>
      <family val="2"/>
    </font>
    <font>
      <b/>
      <sz val="9"/>
      <color indexed="10"/>
      <name val="Arial"/>
      <family val="2"/>
    </font>
    <font>
      <b/>
      <sz val="8"/>
      <name val="Arial"/>
      <family val="2"/>
    </font>
  </fonts>
  <fills count="6">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xf>
    <xf numFmtId="0" fontId="0" fillId="0" borderId="3" xfId="0" applyBorder="1" applyAlignment="1">
      <alignment/>
    </xf>
    <xf numFmtId="0" fontId="5" fillId="2" borderId="4" xfId="0" applyFont="1" applyFill="1" applyBorder="1" applyAlignment="1">
      <alignment horizontal="center"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0" xfId="0" applyFont="1" applyAlignment="1">
      <alignment vertical="center"/>
    </xf>
    <xf numFmtId="0" fontId="2" fillId="2" borderId="4"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2"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 fontId="2" fillId="0" borderId="10" xfId="0" applyNumberFormat="1" applyFont="1" applyBorder="1" applyAlignment="1">
      <alignment horizontal="center" vertical="center"/>
    </xf>
    <xf numFmtId="181" fontId="2" fillId="0" borderId="9" xfId="0" applyNumberFormat="1" applyFont="1" applyBorder="1" applyAlignment="1" applyProtection="1">
      <alignment vertical="center"/>
      <protection locked="0"/>
    </xf>
    <xf numFmtId="177" fontId="2" fillId="2" borderId="4" xfId="0" applyNumberFormat="1" applyFont="1" applyFill="1" applyBorder="1" applyAlignment="1">
      <alignment vertical="center"/>
    </xf>
    <xf numFmtId="0" fontId="0" fillId="0" borderId="4" xfId="0" applyBorder="1" applyAlignment="1">
      <alignment/>
    </xf>
    <xf numFmtId="0" fontId="2" fillId="0" borderId="4" xfId="0" applyFont="1" applyBorder="1" applyAlignment="1">
      <alignment horizontal="center" vertical="center"/>
    </xf>
    <xf numFmtId="0" fontId="2" fillId="2" borderId="11" xfId="0" applyFont="1" applyFill="1" applyBorder="1" applyAlignment="1">
      <alignment vertical="center"/>
    </xf>
    <xf numFmtId="177" fontId="0" fillId="0" borderId="8" xfId="0" applyNumberFormat="1" applyBorder="1" applyAlignment="1">
      <alignment/>
    </xf>
    <xf numFmtId="177" fontId="0" fillId="0" borderId="9" xfId="0" applyNumberFormat="1" applyBorder="1" applyAlignment="1">
      <alignment/>
    </xf>
    <xf numFmtId="177" fontId="0" fillId="0" borderId="10" xfId="0" applyNumberFormat="1" applyBorder="1" applyAlignment="1">
      <alignment/>
    </xf>
    <xf numFmtId="0" fontId="0" fillId="0" borderId="12" xfId="0" applyBorder="1" applyAlignment="1">
      <alignment/>
    </xf>
    <xf numFmtId="0" fontId="0" fillId="2" borderId="4" xfId="0" applyFill="1" applyBorder="1" applyAlignment="1">
      <alignment/>
    </xf>
    <xf numFmtId="0" fontId="0" fillId="2" borderId="13" xfId="0" applyFill="1" applyBorder="1" applyAlignment="1">
      <alignment/>
    </xf>
    <xf numFmtId="177" fontId="0" fillId="2" borderId="4" xfId="0" applyNumberFormat="1" applyFill="1" applyBorder="1" applyAlignment="1">
      <alignment/>
    </xf>
    <xf numFmtId="177" fontId="0" fillId="2" borderId="10" xfId="0" applyNumberFormat="1" applyFill="1" applyBorder="1" applyAlignment="1">
      <alignment/>
    </xf>
    <xf numFmtId="0" fontId="0" fillId="2" borderId="7" xfId="0" applyFill="1" applyBorder="1" applyAlignment="1">
      <alignment/>
    </xf>
    <xf numFmtId="0" fontId="0" fillId="2" borderId="1" xfId="0" applyFill="1" applyBorder="1" applyAlignment="1">
      <alignment/>
    </xf>
    <xf numFmtId="2" fontId="0" fillId="0" borderId="4" xfId="0" applyNumberFormat="1" applyBorder="1" applyAlignment="1">
      <alignment/>
    </xf>
    <xf numFmtId="2" fontId="2" fillId="0" borderId="14" xfId="0" applyNumberFormat="1" applyFont="1" applyBorder="1" applyAlignment="1">
      <alignment horizontal="center" vertical="center"/>
    </xf>
    <xf numFmtId="2" fontId="2" fillId="0" borderId="2" xfId="0" applyNumberFormat="1" applyFont="1" applyBorder="1" applyAlignment="1">
      <alignment horizontal="center" vertical="center"/>
    </xf>
    <xf numFmtId="0" fontId="0" fillId="2" borderId="4" xfId="0" applyFont="1" applyFill="1" applyBorder="1" applyAlignment="1">
      <alignment horizontal="center" vertical="center"/>
    </xf>
    <xf numFmtId="177" fontId="0" fillId="2" borderId="8" xfId="0" applyNumberFormat="1" applyFont="1" applyFill="1" applyBorder="1" applyAlignment="1">
      <alignment vertical="center"/>
    </xf>
    <xf numFmtId="181" fontId="0" fillId="3" borderId="9" xfId="0" applyNumberFormat="1" applyFont="1" applyFill="1" applyBorder="1" applyAlignment="1">
      <alignment vertical="center"/>
    </xf>
    <xf numFmtId="180" fontId="0" fillId="3" borderId="8" xfId="0" applyNumberFormat="1" applyFont="1" applyFill="1" applyBorder="1" applyAlignment="1">
      <alignment vertical="center"/>
    </xf>
    <xf numFmtId="180" fontId="0" fillId="3" borderId="9" xfId="0" applyNumberFormat="1" applyFont="1" applyFill="1" applyBorder="1" applyAlignment="1">
      <alignment vertical="center"/>
    </xf>
    <xf numFmtId="177" fontId="0" fillId="2" borderId="9" xfId="0" applyNumberFormat="1" applyFont="1" applyFill="1" applyBorder="1" applyAlignment="1">
      <alignment vertical="center"/>
    </xf>
    <xf numFmtId="180" fontId="0" fillId="3" borderId="10" xfId="0" applyNumberFormat="1" applyFont="1" applyFill="1" applyBorder="1" applyAlignment="1">
      <alignment vertical="center"/>
    </xf>
    <xf numFmtId="181" fontId="0" fillId="3" borderId="4" xfId="0" applyNumberFormat="1" applyFont="1" applyFill="1" applyBorder="1" applyAlignment="1">
      <alignment vertical="center"/>
    </xf>
    <xf numFmtId="180" fontId="0" fillId="3" borderId="4" xfId="0" applyNumberFormat="1" applyFont="1" applyFill="1" applyBorder="1" applyAlignment="1">
      <alignment vertical="center"/>
    </xf>
    <xf numFmtId="0" fontId="0" fillId="4" borderId="12" xfId="0" applyFill="1" applyBorder="1" applyAlignment="1">
      <alignment/>
    </xf>
    <xf numFmtId="0" fontId="0" fillId="4" borderId="13" xfId="0" applyFill="1" applyBorder="1" applyAlignment="1">
      <alignment/>
    </xf>
    <xf numFmtId="0" fontId="14" fillId="4" borderId="15" xfId="0" applyFont="1" applyFill="1" applyBorder="1" applyAlignment="1">
      <alignment horizontal="center" vertical="center"/>
    </xf>
    <xf numFmtId="0" fontId="14" fillId="4" borderId="12" xfId="0" applyFont="1" applyFill="1" applyBorder="1" applyAlignment="1">
      <alignment horizontal="center" vertical="center"/>
    </xf>
    <xf numFmtId="0" fontId="3" fillId="4" borderId="12" xfId="0" applyFont="1" applyFill="1" applyBorder="1" applyAlignment="1">
      <alignment horizontal="left" vertical="center"/>
    </xf>
    <xf numFmtId="0" fontId="3" fillId="4" borderId="12" xfId="0" applyFont="1" applyFill="1" applyBorder="1" applyAlignment="1">
      <alignment vertical="center"/>
    </xf>
    <xf numFmtId="0" fontId="0" fillId="4" borderId="12" xfId="0" applyFill="1" applyBorder="1" applyAlignment="1">
      <alignment vertical="center"/>
    </xf>
    <xf numFmtId="0" fontId="14" fillId="4" borderId="4"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16" xfId="0" applyBorder="1" applyAlignment="1">
      <alignment/>
    </xf>
    <xf numFmtId="181" fontId="2" fillId="0" borderId="0" xfId="0" applyNumberFormat="1" applyFont="1" applyFill="1" applyBorder="1" applyAlignment="1" applyProtection="1">
      <alignment vertical="center"/>
      <protection locked="0"/>
    </xf>
    <xf numFmtId="0" fontId="10" fillId="2" borderId="4" xfId="0" applyFont="1" applyFill="1" applyBorder="1" applyAlignment="1">
      <alignment horizontal="center" vertical="center" wrapText="1"/>
    </xf>
    <xf numFmtId="0" fontId="0" fillId="3" borderId="9" xfId="0" applyNumberFormat="1" applyFont="1" applyFill="1" applyBorder="1" applyAlignment="1">
      <alignment horizontal="center" vertical="center"/>
    </xf>
    <xf numFmtId="181" fontId="2" fillId="0" borderId="2" xfId="0" applyNumberFormat="1" applyFont="1" applyFill="1" applyBorder="1" applyAlignment="1" applyProtection="1">
      <alignment vertical="center"/>
      <protection locked="0"/>
    </xf>
    <xf numFmtId="0" fontId="0" fillId="0" borderId="2" xfId="0" applyBorder="1" applyAlignment="1">
      <alignment horizontal="center"/>
    </xf>
    <xf numFmtId="0" fontId="0" fillId="3" borderId="9" xfId="0" applyNumberFormat="1" applyFont="1" applyFill="1" applyBorder="1" applyAlignment="1">
      <alignment horizontal="right" vertical="center"/>
    </xf>
    <xf numFmtId="177" fontId="0" fillId="0" borderId="4" xfId="0" applyNumberFormat="1" applyBorder="1" applyAlignment="1">
      <alignment/>
    </xf>
    <xf numFmtId="2" fontId="0" fillId="0" borderId="0" xfId="0" applyNumberFormat="1" applyAlignment="1">
      <alignment/>
    </xf>
    <xf numFmtId="175" fontId="0" fillId="0" borderId="0" xfId="0" applyNumberFormat="1" applyAlignment="1">
      <alignment/>
    </xf>
    <xf numFmtId="2" fontId="20" fillId="0" borderId="4" xfId="0" applyNumberFormat="1" applyFont="1" applyBorder="1" applyAlignment="1">
      <alignment horizontal="center" vertical="center"/>
    </xf>
    <xf numFmtId="177" fontId="0" fillId="0" borderId="9" xfId="0" applyNumberFormat="1" applyFont="1" applyBorder="1" applyAlignment="1" applyProtection="1">
      <alignment vertical="center"/>
      <protection locked="0"/>
    </xf>
    <xf numFmtId="177" fontId="0" fillId="3" borderId="4" xfId="0" applyNumberFormat="1" applyFont="1" applyFill="1" applyBorder="1" applyAlignment="1">
      <alignment vertical="center"/>
    </xf>
    <xf numFmtId="0" fontId="5" fillId="0" borderId="0" xfId="0" applyFont="1" applyAlignment="1">
      <alignment/>
    </xf>
    <xf numFmtId="184" fontId="0" fillId="3" borderId="8" xfId="0" applyNumberFormat="1" applyFont="1" applyFill="1" applyBorder="1" applyAlignment="1">
      <alignment vertical="center"/>
    </xf>
    <xf numFmtId="184" fontId="0" fillId="3" borderId="9" xfId="0" applyNumberFormat="1" applyFont="1" applyFill="1" applyBorder="1" applyAlignment="1">
      <alignment vertical="center"/>
    </xf>
    <xf numFmtId="175" fontId="2" fillId="0" borderId="4" xfId="0" applyNumberFormat="1" applyFont="1" applyBorder="1" applyAlignment="1">
      <alignment horizontal="center" vertical="center"/>
    </xf>
    <xf numFmtId="184" fontId="0" fillId="3" borderId="10" xfId="0" applyNumberFormat="1" applyFont="1" applyFill="1" applyBorder="1" applyAlignment="1">
      <alignment vertical="center"/>
    </xf>
    <xf numFmtId="184" fontId="0" fillId="3" borderId="4" xfId="0" applyNumberFormat="1" applyFont="1" applyFill="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
    </xf>
    <xf numFmtId="3" fontId="10" fillId="0" borderId="6" xfId="0" applyNumberFormat="1" applyFont="1" applyBorder="1" applyAlignment="1">
      <alignment horizontal="center" vertical="center"/>
    </xf>
    <xf numFmtId="0" fontId="5" fillId="0" borderId="3" xfId="0" applyFont="1" applyBorder="1" applyAlignment="1">
      <alignment horizontal="center"/>
    </xf>
    <xf numFmtId="185" fontId="10" fillId="0" borderId="0" xfId="0" applyNumberFormat="1" applyFont="1" applyBorder="1" applyAlignment="1">
      <alignment horizontal="center" vertical="center"/>
    </xf>
    <xf numFmtId="0" fontId="0" fillId="0" borderId="8" xfId="0" applyBorder="1" applyAlignment="1">
      <alignment/>
    </xf>
    <xf numFmtId="0" fontId="2" fillId="0" borderId="0" xfId="0" applyFont="1" applyAlignment="1">
      <alignment/>
    </xf>
    <xf numFmtId="175" fontId="0" fillId="0" borderId="0" xfId="0" applyNumberFormat="1" applyAlignment="1">
      <alignment horizontal="center" vertical="center"/>
    </xf>
    <xf numFmtId="0" fontId="0" fillId="0" borderId="9" xfId="0" applyBorder="1" applyAlignment="1">
      <alignment/>
    </xf>
    <xf numFmtId="175" fontId="10" fillId="0" borderId="6" xfId="0" applyNumberFormat="1" applyFont="1" applyBorder="1" applyAlignment="1">
      <alignment horizontal="center" vertical="center"/>
    </xf>
    <xf numFmtId="0" fontId="0" fillId="0" borderId="10" xfId="0" applyBorder="1" applyAlignment="1">
      <alignment/>
    </xf>
    <xf numFmtId="0" fontId="23" fillId="0" borderId="0" xfId="0" applyFont="1" applyAlignment="1">
      <alignment/>
    </xf>
    <xf numFmtId="0" fontId="5" fillId="0" borderId="0" xfId="0" applyFont="1" applyAlignment="1">
      <alignment/>
    </xf>
    <xf numFmtId="175" fontId="0" fillId="0" borderId="4" xfId="0" applyNumberFormat="1" applyBorder="1" applyAlignment="1">
      <alignment/>
    </xf>
    <xf numFmtId="0" fontId="0" fillId="0" borderId="0" xfId="0" applyAlignment="1">
      <alignment horizontal="left"/>
    </xf>
    <xf numFmtId="0" fontId="20" fillId="0" borderId="2" xfId="0" applyFont="1" applyBorder="1" applyAlignment="1">
      <alignment horizontal="left" vertical="top"/>
    </xf>
    <xf numFmtId="177" fontId="2" fillId="2" borderId="9" xfId="0" applyNumberFormat="1" applyFont="1" applyFill="1" applyBorder="1" applyAlignment="1">
      <alignment vertical="center"/>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2" fontId="10" fillId="5" borderId="5" xfId="0" applyNumberFormat="1" applyFont="1" applyFill="1" applyBorder="1" applyAlignment="1">
      <alignment horizontal="center" vertical="center"/>
    </xf>
    <xf numFmtId="2" fontId="10" fillId="5" borderId="7"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1" fillId="2" borderId="7" xfId="0" applyNumberFormat="1" applyFont="1" applyFill="1" applyBorder="1" applyAlignment="1">
      <alignment horizontal="center" vertical="center"/>
    </xf>
    <xf numFmtId="175" fontId="10" fillId="0" borderId="0" xfId="0" applyNumberFormat="1" applyFont="1" applyBorder="1" applyAlignment="1">
      <alignment horizontal="left" vertical="center"/>
    </xf>
    <xf numFmtId="3" fontId="10" fillId="0" borderId="6" xfId="0" applyNumberFormat="1" applyFont="1" applyBorder="1" applyAlignment="1">
      <alignment horizontal="center" vertical="center"/>
    </xf>
    <xf numFmtId="3" fontId="10" fillId="0" borderId="0" xfId="0" applyNumberFormat="1" applyFont="1" applyBorder="1" applyAlignment="1">
      <alignment horizontal="center" vertical="center"/>
    </xf>
    <xf numFmtId="0" fontId="5" fillId="0" borderId="0" xfId="0" applyFont="1" applyBorder="1" applyAlignment="1">
      <alignment horizontal="center" vertical="center"/>
    </xf>
    <xf numFmtId="0" fontId="10" fillId="2" borderId="1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6" xfId="0" applyFont="1" applyFill="1" applyBorder="1" applyAlignment="1">
      <alignment horizontal="center" vertical="center"/>
    </xf>
    <xf numFmtId="0" fontId="22" fillId="0" borderId="0"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2" fontId="10" fillId="5" borderId="3" xfId="0" applyNumberFormat="1" applyFont="1" applyFill="1" applyBorder="1" applyAlignment="1">
      <alignment horizontal="center" vertical="center"/>
    </xf>
    <xf numFmtId="2" fontId="10" fillId="5" borderId="6" xfId="0" applyNumberFormat="1"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color rgb="FFFF0000"/>
      </font>
      <fill>
        <patternFill patternType="solid">
          <bgColor rgb="FFEAEAEA"/>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D7EB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25"/>
          <c:y val="0.00525"/>
          <c:w val="0.91075"/>
          <c:h val="0.82675"/>
        </c:manualLayout>
      </c:layout>
      <c:barChart>
        <c:barDir val="col"/>
        <c:grouping val="clustered"/>
        <c:varyColors val="0"/>
        <c:ser>
          <c:idx val="0"/>
          <c:order val="0"/>
          <c:tx>
            <c:v>Häufigkeiten</c:v>
          </c:tx>
          <c:spPr>
            <a:solidFill>
              <a:srgbClr val="D7EBFF"/>
            </a:solidFill>
          </c:spPr>
          <c:invertIfNegative val="0"/>
          <c:extLst>
            <c:ext xmlns:c14="http://schemas.microsoft.com/office/drawing/2007/8/2/chart" uri="{6F2FDCE9-48DA-4B69-8628-5D25D57E5C99}">
              <c14:invertSolidFillFmt>
                <c14:spPr>
                  <a:solidFill>
                    <a:srgbClr val="FFFFFF"/>
                  </a:solidFill>
                </c14:spPr>
              </c14:invertSolidFillFmt>
            </c:ext>
          </c:extLst>
          <c:cat>
            <c:strRef>
              <c:f>Simulation1!$Z$3:$Z$7</c:f>
              <c:strCache/>
            </c:strRef>
          </c:cat>
          <c:val>
            <c:numRef>
              <c:f>Simulation1!$G$3:$G$7</c:f>
              <c:numCache/>
            </c:numRef>
          </c:val>
        </c:ser>
        <c:gapWidth val="0"/>
        <c:axId val="59223372"/>
        <c:axId val="24313933"/>
      </c:barChart>
      <c:scatterChart>
        <c:scatterStyle val="lineMarker"/>
        <c:varyColors val="0"/>
        <c:ser>
          <c:idx val="3"/>
          <c:order val="1"/>
          <c:tx>
            <c:v>Ogive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Simulation1!$S$2:$S$7</c:f>
              <c:numCache/>
            </c:numRef>
          </c:xVal>
          <c:yVal>
            <c:numRef>
              <c:f>Simulation1!$T$2:$T$7</c:f>
              <c:numCache/>
            </c:numRef>
          </c:yVal>
          <c:smooth val="0"/>
        </c:ser>
        <c:ser>
          <c:idx val="1"/>
          <c:order val="2"/>
          <c:tx>
            <c:v>Zentralwert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FF00"/>
              </a:solidFill>
              <a:ln>
                <a:solidFill>
                  <a:srgbClr val="000000"/>
                </a:solidFill>
              </a:ln>
            </c:spPr>
          </c:marker>
          <c:xVal>
            <c:numRef>
              <c:f>Simulation1!$N$11</c:f>
              <c:numCache/>
            </c:numRef>
          </c:xVal>
          <c:yVal>
            <c:numLit>
              <c:ptCount val="1"/>
              <c:pt idx="0">
                <c:v>0</c:v>
              </c:pt>
            </c:numLit>
          </c:yVal>
          <c:smooth val="0"/>
        </c:ser>
        <c:ser>
          <c:idx val="2"/>
          <c:order val="3"/>
          <c:tx>
            <c:v>Arithm. Mittel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00"/>
                </a:solidFill>
              </a:ln>
            </c:spPr>
          </c:marker>
          <c:xVal>
            <c:numRef>
              <c:f>Simulation1!$N$12</c:f>
              <c:numCache/>
            </c:numRef>
          </c:xVal>
          <c:yVal>
            <c:numLit>
              <c:ptCount val="1"/>
              <c:pt idx="0">
                <c:v>0</c:v>
              </c:pt>
            </c:numLit>
          </c:yVal>
          <c:smooth val="0"/>
        </c:ser>
        <c:axId val="59223372"/>
        <c:axId val="24313933"/>
      </c:scatterChart>
      <c:catAx>
        <c:axId val="59223372"/>
        <c:scaling>
          <c:orientation val="minMax"/>
        </c:scaling>
        <c:axPos val="b"/>
        <c:title>
          <c:tx>
            <c:rich>
              <a:bodyPr vert="horz" rot="0" anchor="ctr"/>
              <a:lstStyle/>
              <a:p>
                <a:pPr algn="ctr">
                  <a:defRPr/>
                </a:pPr>
                <a:r>
                  <a:rPr lang="en-US" cap="none" sz="1150" b="0" i="0" u="none" baseline="0">
                    <a:latin typeface="Arial"/>
                    <a:ea typeface="Arial"/>
                    <a:cs typeface="Arial"/>
                  </a:rPr>
                  <a:t>Variable X: Einkommen in €</a:t>
                </a:r>
              </a:p>
            </c:rich>
          </c:tx>
          <c:layout>
            <c:manualLayout>
              <c:xMode val="factor"/>
              <c:yMode val="factor"/>
              <c:x val="0.00175"/>
              <c:y val="0.0015"/>
            </c:manualLayout>
          </c:layout>
          <c:overlay val="0"/>
          <c:spPr>
            <a:noFill/>
            <a:ln>
              <a:noFill/>
            </a:ln>
          </c:spPr>
        </c:title>
        <c:delete val="0"/>
        <c:numFmt formatCode="General" sourceLinked="0"/>
        <c:majorTickMark val="none"/>
        <c:minorTickMark val="none"/>
        <c:tickLblPos val="nextTo"/>
        <c:spPr>
          <a:ln w="12700">
            <a:solidFill/>
          </a:ln>
        </c:spPr>
        <c:txPr>
          <a:bodyPr/>
          <a:lstStyle/>
          <a:p>
            <a:pPr>
              <a:defRPr lang="en-US" cap="none" sz="950" b="0" i="0" u="none" baseline="0">
                <a:latin typeface="Arial"/>
                <a:ea typeface="Arial"/>
                <a:cs typeface="Arial"/>
              </a:defRPr>
            </a:pPr>
          </a:p>
        </c:txPr>
        <c:crossAx val="24313933"/>
        <c:crosses val="autoZero"/>
        <c:auto val="1"/>
        <c:lblOffset val="100"/>
        <c:noMultiLvlLbl val="0"/>
      </c:catAx>
      <c:valAx>
        <c:axId val="24313933"/>
        <c:scaling>
          <c:orientation val="minMax"/>
          <c:max val="1"/>
        </c:scaling>
        <c:axPos val="l"/>
        <c:title>
          <c:tx>
            <c:rich>
              <a:bodyPr vert="horz" rot="-5400000" anchor="ctr"/>
              <a:lstStyle/>
              <a:p>
                <a:pPr algn="ctr">
                  <a:defRPr/>
                </a:pPr>
                <a:r>
                  <a:rPr lang="en-US" cap="none" sz="975" b="0" i="0" u="none" baseline="0">
                    <a:latin typeface="Arial"/>
                    <a:ea typeface="Arial"/>
                    <a:cs typeface="Arial"/>
                  </a:rPr>
                  <a:t>Relative (kumulierte) Häufigkeit</a:t>
                </a:r>
              </a:p>
            </c:rich>
          </c:tx>
          <c:layout>
            <c:manualLayout>
              <c:xMode val="factor"/>
              <c:yMode val="factor"/>
              <c:x val="-0.00575"/>
              <c:y val="-0.00175"/>
            </c:manualLayout>
          </c:layout>
          <c:overlay val="0"/>
          <c:spPr>
            <a:noFill/>
            <a:ln>
              <a:noFill/>
            </a:ln>
          </c:spPr>
        </c:title>
        <c:delete val="0"/>
        <c:numFmt formatCode="General" sourceLinked="0"/>
        <c:majorTickMark val="in"/>
        <c:minorTickMark val="none"/>
        <c:tickLblPos val="nextTo"/>
        <c:spPr>
          <a:ln w="12700">
            <a:solidFill/>
          </a:ln>
        </c:spPr>
        <c:txPr>
          <a:bodyPr/>
          <a:lstStyle/>
          <a:p>
            <a:pPr>
              <a:defRPr lang="en-US" cap="none" sz="1150" b="0" i="0" u="none" baseline="0">
                <a:latin typeface="Arial"/>
                <a:ea typeface="Arial"/>
                <a:cs typeface="Arial"/>
              </a:defRPr>
            </a:pPr>
          </a:p>
        </c:txPr>
        <c:crossAx val="59223372"/>
        <c:crossesAt val="1"/>
        <c:crossBetween val="between"/>
        <c:dispUnits/>
        <c:majorUnit val="0.1"/>
      </c:valAx>
      <c:spPr>
        <a:noFill/>
        <a:ln>
          <a:noFill/>
        </a:ln>
      </c:spPr>
    </c:plotArea>
    <c:legend>
      <c:legendPos val="b"/>
      <c:legendEntry>
        <c:idx val="0"/>
        <c:delete val="1"/>
      </c:legendEntry>
      <c:layout>
        <c:manualLayout>
          <c:xMode val="edge"/>
          <c:yMode val="edge"/>
          <c:x val="0.11025"/>
          <c:y val="0.91875"/>
          <c:w val="0.882"/>
          <c:h val="0.07875"/>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25"/>
          <c:y val="0.00525"/>
          <c:w val="0.90575"/>
          <c:h val="0.8335"/>
        </c:manualLayout>
      </c:layout>
      <c:barChart>
        <c:barDir val="col"/>
        <c:grouping val="clustered"/>
        <c:varyColors val="0"/>
        <c:ser>
          <c:idx val="0"/>
          <c:order val="0"/>
          <c:tx>
            <c:v>Häufigkeiten</c:v>
          </c:tx>
          <c:spPr>
            <a:solidFill>
              <a:srgbClr val="D7EBFF"/>
            </a:solidFill>
          </c:spPr>
          <c:invertIfNegative val="0"/>
          <c:extLst>
            <c:ext xmlns:c14="http://schemas.microsoft.com/office/drawing/2007/8/2/chart" uri="{6F2FDCE9-48DA-4B69-8628-5D25D57E5C99}">
              <c14:invertSolidFillFmt>
                <c14:spPr>
                  <a:solidFill>
                    <a:srgbClr val="FFFFFF"/>
                  </a:solidFill>
                </c14:spPr>
              </c14:invertSolidFillFmt>
            </c:ext>
          </c:extLst>
          <c:cat>
            <c:strRef>
              <c:f>Simulation2!$Z$3:$Z$7</c:f>
              <c:strCache/>
            </c:strRef>
          </c:cat>
          <c:val>
            <c:numRef>
              <c:f>Simulation2!$G$3:$G$7</c:f>
              <c:numCache/>
            </c:numRef>
          </c:val>
        </c:ser>
        <c:gapWidth val="0"/>
        <c:axId val="36901774"/>
        <c:axId val="49805071"/>
      </c:barChart>
      <c:scatterChart>
        <c:scatterStyle val="lineMarker"/>
        <c:varyColors val="0"/>
        <c:ser>
          <c:idx val="3"/>
          <c:order val="1"/>
          <c:tx>
            <c:v>Ogive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Simulation2!$S$2:$S$7</c:f>
              <c:numCache/>
            </c:numRef>
          </c:xVal>
          <c:yVal>
            <c:numRef>
              <c:f>Simulation2!$T$2:$T$7</c:f>
              <c:numCache/>
            </c:numRef>
          </c:yVal>
          <c:smooth val="0"/>
        </c:ser>
        <c:ser>
          <c:idx val="1"/>
          <c:order val="2"/>
          <c:tx>
            <c:v>Zentralwert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FF00"/>
              </a:solidFill>
              <a:ln>
                <a:solidFill>
                  <a:srgbClr val="000000"/>
                </a:solidFill>
              </a:ln>
            </c:spPr>
          </c:marker>
          <c:xVal>
            <c:numRef>
              <c:f>Simulation2!$N$11</c:f>
              <c:numCache/>
            </c:numRef>
          </c:xVal>
          <c:yVal>
            <c:numLit>
              <c:ptCount val="1"/>
              <c:pt idx="0">
                <c:v>0</c:v>
              </c:pt>
            </c:numLit>
          </c:yVal>
          <c:smooth val="0"/>
        </c:ser>
        <c:axId val="36901774"/>
        <c:axId val="49805071"/>
      </c:scatterChart>
      <c:catAx>
        <c:axId val="36901774"/>
        <c:scaling>
          <c:orientation val="minMax"/>
        </c:scaling>
        <c:axPos val="b"/>
        <c:title>
          <c:tx>
            <c:rich>
              <a:bodyPr vert="horz" rot="0" anchor="ctr"/>
              <a:lstStyle/>
              <a:p>
                <a:pPr algn="ctr">
                  <a:defRPr/>
                </a:pPr>
                <a:r>
                  <a:rPr lang="en-US" cap="none" sz="1075" b="0" i="0" u="none" baseline="0">
                    <a:latin typeface="Arial"/>
                    <a:ea typeface="Arial"/>
                    <a:cs typeface="Arial"/>
                  </a:rPr>
                  <a:t>Variable X: Einkommen in €</a:t>
                </a:r>
              </a:p>
            </c:rich>
          </c:tx>
          <c:layout>
            <c:manualLayout>
              <c:xMode val="factor"/>
              <c:yMode val="factor"/>
              <c:x val="-0.00225"/>
              <c:y val="0.00275"/>
            </c:manualLayout>
          </c:layout>
          <c:overlay val="0"/>
          <c:spPr>
            <a:noFill/>
            <a:ln>
              <a:noFill/>
            </a:ln>
          </c:spPr>
        </c:title>
        <c:delete val="0"/>
        <c:numFmt formatCode="General" sourceLinked="0"/>
        <c:majorTickMark val="none"/>
        <c:minorTickMark val="none"/>
        <c:tickLblPos val="nextTo"/>
        <c:spPr>
          <a:ln w="12700">
            <a:solidFill/>
          </a:ln>
        </c:spPr>
        <c:txPr>
          <a:bodyPr/>
          <a:lstStyle/>
          <a:p>
            <a:pPr>
              <a:defRPr lang="en-US" cap="none" sz="875" b="0" i="0" u="none" baseline="0">
                <a:latin typeface="Arial"/>
                <a:ea typeface="Arial"/>
                <a:cs typeface="Arial"/>
              </a:defRPr>
            </a:pPr>
          </a:p>
        </c:txPr>
        <c:crossAx val="49805071"/>
        <c:crosses val="autoZero"/>
        <c:auto val="1"/>
        <c:lblOffset val="100"/>
        <c:noMultiLvlLbl val="0"/>
      </c:catAx>
      <c:valAx>
        <c:axId val="49805071"/>
        <c:scaling>
          <c:orientation val="minMax"/>
          <c:max val="1"/>
        </c:scaling>
        <c:axPos val="l"/>
        <c:title>
          <c:tx>
            <c:rich>
              <a:bodyPr vert="horz" rot="-5400000" anchor="ctr"/>
              <a:lstStyle/>
              <a:p>
                <a:pPr algn="ctr">
                  <a:defRPr/>
                </a:pPr>
                <a:r>
                  <a:rPr lang="en-US" cap="none" sz="925" b="0" i="0" u="none" baseline="0">
                    <a:latin typeface="Arial"/>
                    <a:ea typeface="Arial"/>
                    <a:cs typeface="Arial"/>
                  </a:rPr>
                  <a:t>Relative (kumulierte) Häufigkeit</a:t>
                </a:r>
              </a:p>
            </c:rich>
          </c:tx>
          <c:layout>
            <c:manualLayout>
              <c:xMode val="factor"/>
              <c:yMode val="factor"/>
              <c:x val="-0.00575"/>
              <c:y val="-0.00175"/>
            </c:manualLayout>
          </c:layout>
          <c:overlay val="0"/>
          <c:spPr>
            <a:noFill/>
            <a:ln>
              <a:noFill/>
            </a:ln>
          </c:spPr>
        </c:title>
        <c:delete val="0"/>
        <c:numFmt formatCode="General" sourceLinked="0"/>
        <c:majorTickMark val="in"/>
        <c:minorTickMark val="none"/>
        <c:tickLblPos val="nextTo"/>
        <c:spPr>
          <a:ln w="12700">
            <a:solidFill/>
          </a:ln>
        </c:spPr>
        <c:txPr>
          <a:bodyPr/>
          <a:lstStyle/>
          <a:p>
            <a:pPr>
              <a:defRPr lang="en-US" cap="none" sz="1075" b="0" i="0" u="none" baseline="0">
                <a:latin typeface="Arial"/>
                <a:ea typeface="Arial"/>
                <a:cs typeface="Arial"/>
              </a:defRPr>
            </a:pPr>
          </a:p>
        </c:txPr>
        <c:crossAx val="36901774"/>
        <c:crossesAt val="1"/>
        <c:crossBetween val="between"/>
        <c:dispUnits/>
        <c:majorUnit val="0.1"/>
      </c:valAx>
      <c:spPr>
        <a:noFill/>
        <a:ln>
          <a:noFill/>
        </a:ln>
      </c:spPr>
    </c:plotArea>
    <c:legend>
      <c:legendPos val="b"/>
      <c:legendEntry>
        <c:idx val="0"/>
        <c:delete val="1"/>
      </c:legendEntry>
      <c:layout>
        <c:manualLayout>
          <c:xMode val="edge"/>
          <c:yMode val="edge"/>
          <c:x val="0.14825"/>
          <c:y val="0.92"/>
          <c:w val="0.849"/>
          <c:h val="0.0775"/>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66675</xdr:rowOff>
    </xdr:from>
    <xdr:to>
      <xdr:col>10</xdr:col>
      <xdr:colOff>952500</xdr:colOff>
      <xdr:row>15</xdr:row>
      <xdr:rowOff>9525</xdr:rowOff>
    </xdr:to>
    <xdr:graphicFrame>
      <xdr:nvGraphicFramePr>
        <xdr:cNvPr id="1" name="Chart 5"/>
        <xdr:cNvGraphicFramePr/>
      </xdr:nvGraphicFramePr>
      <xdr:xfrm>
        <a:off x="4695825" y="381000"/>
        <a:ext cx="3400425" cy="3467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xdr:colOff>
      <xdr:row>12</xdr:row>
      <xdr:rowOff>228600</xdr:rowOff>
    </xdr:from>
    <xdr:to>
      <xdr:col>0</xdr:col>
      <xdr:colOff>533400</xdr:colOff>
      <xdr:row>13</xdr:row>
      <xdr:rowOff>228600</xdr:rowOff>
    </xdr:to>
    <xdr:pic>
      <xdr:nvPicPr>
        <xdr:cNvPr id="2" name="CommandButton1"/>
        <xdr:cNvPicPr preferRelativeResize="1">
          <a:picLocks noChangeAspect="1"/>
        </xdr:cNvPicPr>
      </xdr:nvPicPr>
      <xdr:blipFill>
        <a:blip r:embed="rId2"/>
        <a:stretch>
          <a:fillRect/>
        </a:stretch>
      </xdr:blipFill>
      <xdr:spPr>
        <a:xfrm>
          <a:off x="28575" y="3352800"/>
          <a:ext cx="504825" cy="238125"/>
        </a:xfrm>
        <a:prstGeom prst="rect">
          <a:avLst/>
        </a:prstGeom>
        <a:solidFill>
          <a:srgbClr val="FFFFFF"/>
        </a:solidFill>
        <a:ln w="1" cmpd="sng">
          <a:noFill/>
        </a:ln>
      </xdr:spPr>
    </xdr:pic>
    <xdr:clientData/>
  </xdr:twoCellAnchor>
  <xdr:twoCellAnchor editAs="oneCell">
    <xdr:from>
      <xdr:col>10</xdr:col>
      <xdr:colOff>257175</xdr:colOff>
      <xdr:row>0</xdr:row>
      <xdr:rowOff>28575</xdr:rowOff>
    </xdr:from>
    <xdr:to>
      <xdr:col>10</xdr:col>
      <xdr:colOff>1219200</xdr:colOff>
      <xdr:row>0</xdr:row>
      <xdr:rowOff>276225</xdr:rowOff>
    </xdr:to>
    <xdr:pic>
      <xdr:nvPicPr>
        <xdr:cNvPr id="3" name="ComboBox1"/>
        <xdr:cNvPicPr preferRelativeResize="1">
          <a:picLocks noChangeAspect="1"/>
        </xdr:cNvPicPr>
      </xdr:nvPicPr>
      <xdr:blipFill>
        <a:blip r:embed="rId3"/>
        <a:stretch>
          <a:fillRect/>
        </a:stretch>
      </xdr:blipFill>
      <xdr:spPr>
        <a:xfrm>
          <a:off x="7400925" y="28575"/>
          <a:ext cx="9620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66675</xdr:rowOff>
    </xdr:from>
    <xdr:to>
      <xdr:col>10</xdr:col>
      <xdr:colOff>952500</xdr:colOff>
      <xdr:row>15</xdr:row>
      <xdr:rowOff>9525</xdr:rowOff>
    </xdr:to>
    <xdr:graphicFrame>
      <xdr:nvGraphicFramePr>
        <xdr:cNvPr id="1" name="Chart 1"/>
        <xdr:cNvGraphicFramePr/>
      </xdr:nvGraphicFramePr>
      <xdr:xfrm>
        <a:off x="5095875" y="381000"/>
        <a:ext cx="3133725" cy="3514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323850</xdr:colOff>
      <xdr:row>14</xdr:row>
      <xdr:rowOff>180975</xdr:rowOff>
    </xdr:from>
    <xdr:to>
      <xdr:col>1</xdr:col>
      <xdr:colOff>828675</xdr:colOff>
      <xdr:row>15</xdr:row>
      <xdr:rowOff>171450</xdr:rowOff>
    </xdr:to>
    <xdr:pic>
      <xdr:nvPicPr>
        <xdr:cNvPr id="2" name="CommandButton1"/>
        <xdr:cNvPicPr preferRelativeResize="1">
          <a:picLocks noChangeAspect="1"/>
        </xdr:cNvPicPr>
      </xdr:nvPicPr>
      <xdr:blipFill>
        <a:blip r:embed="rId2"/>
        <a:stretch>
          <a:fillRect/>
        </a:stretch>
      </xdr:blipFill>
      <xdr:spPr>
        <a:xfrm>
          <a:off x="904875" y="3829050"/>
          <a:ext cx="504825" cy="228600"/>
        </a:xfrm>
        <a:prstGeom prst="rect">
          <a:avLst/>
        </a:prstGeom>
        <a:solidFill>
          <a:srgbClr val="FFFFFF"/>
        </a:solidFill>
        <a:ln w="1" cmpd="sng">
          <a:noFill/>
        </a:ln>
      </xdr:spPr>
    </xdr:pic>
    <xdr:clientData/>
  </xdr:twoCellAnchor>
  <xdr:twoCellAnchor editAs="oneCell">
    <xdr:from>
      <xdr:col>10</xdr:col>
      <xdr:colOff>76200</xdr:colOff>
      <xdr:row>0</xdr:row>
      <xdr:rowOff>28575</xdr:rowOff>
    </xdr:from>
    <xdr:to>
      <xdr:col>10</xdr:col>
      <xdr:colOff>1038225</xdr:colOff>
      <xdr:row>0</xdr:row>
      <xdr:rowOff>276225</xdr:rowOff>
    </xdr:to>
    <xdr:pic>
      <xdr:nvPicPr>
        <xdr:cNvPr id="3" name="ComboBox1"/>
        <xdr:cNvPicPr preferRelativeResize="1">
          <a:picLocks noChangeAspect="1"/>
        </xdr:cNvPicPr>
      </xdr:nvPicPr>
      <xdr:blipFill>
        <a:blip r:embed="rId3"/>
        <a:stretch>
          <a:fillRect/>
        </a:stretch>
      </xdr:blipFill>
      <xdr:spPr>
        <a:xfrm>
          <a:off x="7353300" y="28575"/>
          <a:ext cx="962025" cy="247650"/>
        </a:xfrm>
        <a:prstGeom prst="rect">
          <a:avLst/>
        </a:prstGeom>
        <a:noFill/>
        <a:ln w="9525" cmpd="sng">
          <a:noFill/>
        </a:ln>
      </xdr:spPr>
    </xdr:pic>
    <xdr:clientData/>
  </xdr:twoCellAnchor>
  <xdr:twoCellAnchor editAs="oneCell">
    <xdr:from>
      <xdr:col>6</xdr:col>
      <xdr:colOff>485775</xdr:colOff>
      <xdr:row>9</xdr:row>
      <xdr:rowOff>161925</xdr:rowOff>
    </xdr:from>
    <xdr:to>
      <xdr:col>11</xdr:col>
      <xdr:colOff>1743075</xdr:colOff>
      <xdr:row>10</xdr:row>
      <xdr:rowOff>85725</xdr:rowOff>
    </xdr:to>
    <xdr:pic>
      <xdr:nvPicPr>
        <xdr:cNvPr id="4" name="Picture 19"/>
        <xdr:cNvPicPr preferRelativeResize="1">
          <a:picLocks noChangeAspect="1"/>
        </xdr:cNvPicPr>
      </xdr:nvPicPr>
      <xdr:blipFill>
        <a:blip r:embed="rId4"/>
        <a:stretch>
          <a:fillRect/>
        </a:stretch>
      </xdr:blipFill>
      <xdr:spPr>
        <a:xfrm>
          <a:off x="4371975" y="2619375"/>
          <a:ext cx="5762625" cy="161925"/>
        </a:xfrm>
        <a:prstGeom prst="rect">
          <a:avLst/>
        </a:prstGeom>
        <a:noFill/>
        <a:ln w="9525" cmpd="sng">
          <a:noFill/>
        </a:ln>
      </xdr:spPr>
    </xdr:pic>
    <xdr:clientData/>
  </xdr:twoCellAnchor>
  <xdr:twoCellAnchor editAs="oneCell">
    <xdr:from>
      <xdr:col>1</xdr:col>
      <xdr:colOff>781050</xdr:colOff>
      <xdr:row>12</xdr:row>
      <xdr:rowOff>161925</xdr:rowOff>
    </xdr:from>
    <xdr:to>
      <xdr:col>9</xdr:col>
      <xdr:colOff>962025</xdr:colOff>
      <xdr:row>13</xdr:row>
      <xdr:rowOff>85725</xdr:rowOff>
    </xdr:to>
    <xdr:pic>
      <xdr:nvPicPr>
        <xdr:cNvPr id="5" name="Picture 20"/>
        <xdr:cNvPicPr preferRelativeResize="1">
          <a:picLocks noChangeAspect="1"/>
        </xdr:cNvPicPr>
      </xdr:nvPicPr>
      <xdr:blipFill>
        <a:blip r:embed="rId5"/>
        <a:stretch>
          <a:fillRect/>
        </a:stretch>
      </xdr:blipFill>
      <xdr:spPr>
        <a:xfrm>
          <a:off x="1362075" y="3333750"/>
          <a:ext cx="57626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Z21"/>
  <sheetViews>
    <sheetView showGridLines="0" tabSelected="1" zoomScale="110" zoomScaleNormal="110" workbookViewId="0" topLeftCell="A1">
      <selection activeCell="L1" sqref="L1"/>
    </sheetView>
  </sheetViews>
  <sheetFormatPr defaultColWidth="11.421875" defaultRowHeight="12.75"/>
  <cols>
    <col min="1" max="1" width="8.7109375" style="0" customWidth="1"/>
    <col min="2" max="2" width="12.7109375" style="0" customWidth="1"/>
    <col min="3" max="3" width="7.7109375" style="0" customWidth="1"/>
    <col min="4" max="4" width="9.7109375" style="0" customWidth="1"/>
    <col min="5" max="8" width="7.7109375" style="0" customWidth="1"/>
    <col min="9" max="11" width="18.7109375" style="0" customWidth="1"/>
    <col min="12" max="12" width="30.7109375" style="0" customWidth="1"/>
    <col min="13" max="13" width="1.1484375" style="0" customWidth="1"/>
    <col min="14" max="15" width="0.71875" style="0" customWidth="1"/>
    <col min="16" max="16" width="0.9921875" style="0" customWidth="1"/>
    <col min="17" max="17" width="0.13671875" style="0" customWidth="1"/>
    <col min="18" max="18" width="0.9921875" style="0" customWidth="1"/>
    <col min="19" max="19" width="0.71875" style="0" customWidth="1"/>
    <col min="20" max="20" width="0.9921875" style="0" customWidth="1"/>
    <col min="21" max="21" width="0.71875" style="0" customWidth="1"/>
    <col min="22" max="22" width="0.13671875" style="0" customWidth="1"/>
    <col min="23" max="23" width="0.85546875" style="0" customWidth="1"/>
    <col min="24" max="24" width="1.28515625" style="0" customWidth="1"/>
    <col min="25" max="26" width="0.42578125" style="0" customWidth="1"/>
  </cols>
  <sheetData>
    <row r="1" spans="1:21" ht="24.75" customHeight="1">
      <c r="A1" s="47"/>
      <c r="B1" s="48"/>
      <c r="C1" s="48"/>
      <c r="D1" s="45"/>
      <c r="E1" s="49" t="s">
        <v>17</v>
      </c>
      <c r="F1" s="50"/>
      <c r="G1" s="51"/>
      <c r="H1" s="51"/>
      <c r="I1" s="51"/>
      <c r="J1" s="51"/>
      <c r="K1" s="46"/>
      <c r="M1" s="94" t="s">
        <v>9</v>
      </c>
      <c r="N1" s="95"/>
      <c r="O1" s="95"/>
      <c r="P1" s="95"/>
      <c r="Q1" s="96"/>
      <c r="U1" s="20" t="s">
        <v>11</v>
      </c>
    </row>
    <row r="2" spans="1:24" ht="36.75" customHeight="1">
      <c r="A2" s="36" t="s">
        <v>2</v>
      </c>
      <c r="B2" s="56" t="s">
        <v>29</v>
      </c>
      <c r="C2" s="7" t="s">
        <v>28</v>
      </c>
      <c r="D2" s="7" t="s">
        <v>4</v>
      </c>
      <c r="E2" s="53" t="s">
        <v>32</v>
      </c>
      <c r="F2" s="7" t="s">
        <v>5</v>
      </c>
      <c r="G2" s="7" t="s">
        <v>7</v>
      </c>
      <c r="H2" s="7" t="s">
        <v>6</v>
      </c>
      <c r="I2" s="6"/>
      <c r="J2" s="6"/>
      <c r="K2" s="8"/>
      <c r="M2" s="30"/>
      <c r="N2" s="27"/>
      <c r="O2" s="31"/>
      <c r="P2" s="32"/>
      <c r="R2" s="12" t="s">
        <v>30</v>
      </c>
      <c r="S2" s="13">
        <v>0.5</v>
      </c>
      <c r="T2" s="34">
        <v>0</v>
      </c>
      <c r="U2" s="20" t="s">
        <v>12</v>
      </c>
      <c r="V2" s="7" t="s">
        <v>4</v>
      </c>
      <c r="W2" s="7" t="s">
        <v>4</v>
      </c>
      <c r="X2" s="7" t="s">
        <v>4</v>
      </c>
    </row>
    <row r="3" spans="1:26" ht="19.5" customHeight="1">
      <c r="A3" s="37">
        <v>1</v>
      </c>
      <c r="B3" s="60" t="s">
        <v>31</v>
      </c>
      <c r="C3" s="57">
        <v>1</v>
      </c>
      <c r="D3" s="65">
        <v>25</v>
      </c>
      <c r="E3" s="38">
        <f>IF($D$8&gt;0,Y3*D3,"")</f>
        <v>25</v>
      </c>
      <c r="F3" s="38">
        <f>IF(D8&gt;0,D3,"")</f>
        <v>25</v>
      </c>
      <c r="G3" s="39">
        <f aca="true" t="shared" si="0" ref="G3:G8">IF(D3&gt;0,D3/$D$8,"")</f>
        <v>0.2</v>
      </c>
      <c r="H3" s="40">
        <f>IF($D$8&gt;0,F3/$D$8,"")</f>
        <v>0.2</v>
      </c>
      <c r="I3" s="1"/>
      <c r="J3" s="1"/>
      <c r="K3" s="3"/>
      <c r="M3" s="23">
        <f>IF(H3=0.5,1,"")</f>
      </c>
      <c r="N3" s="20"/>
      <c r="O3" s="26"/>
      <c r="P3" s="21">
        <f>IF(AND($D$8&gt;0,F3&gt;$Q$9),C3,"")</f>
      </c>
      <c r="Q3" s="63">
        <f>IF((H3&gt;=0.5),R3+(0.5-0)*1000/G3,9999)</f>
        <v>9999</v>
      </c>
      <c r="R3" s="64">
        <v>500</v>
      </c>
      <c r="S3" s="14">
        <v>1.5</v>
      </c>
      <c r="T3" s="35">
        <f>F3/$D$8</f>
        <v>0.2</v>
      </c>
      <c r="U3" s="20" t="s">
        <v>13</v>
      </c>
      <c r="V3" s="18">
        <v>25</v>
      </c>
      <c r="W3" s="18">
        <v>1</v>
      </c>
      <c r="X3" s="18">
        <v>90</v>
      </c>
      <c r="Y3" s="58">
        <v>1</v>
      </c>
      <c r="Z3" s="59" t="s">
        <v>18</v>
      </c>
    </row>
    <row r="4" spans="1:26" ht="19.5" customHeight="1">
      <c r="A4" s="41">
        <v>2</v>
      </c>
      <c r="B4" s="60" t="s">
        <v>24</v>
      </c>
      <c r="C4" s="57">
        <v>2</v>
      </c>
      <c r="D4" s="65">
        <v>25</v>
      </c>
      <c r="E4" s="38">
        <f>IF($D$8&gt;0,Y4*D4,"")</f>
        <v>50</v>
      </c>
      <c r="F4" s="38">
        <f>IF(D8&gt;0,F3+D4,"")</f>
        <v>50</v>
      </c>
      <c r="G4" s="40">
        <f t="shared" si="0"/>
        <v>0.2</v>
      </c>
      <c r="H4" s="40">
        <f>IF($D$8&gt;0,F4/$D$8,"")</f>
        <v>0.4</v>
      </c>
      <c r="I4" s="1"/>
      <c r="J4" s="1"/>
      <c r="K4" s="3"/>
      <c r="M4" s="24">
        <f>IF(H4=0.5,1,"")</f>
      </c>
      <c r="N4" s="20"/>
      <c r="O4" s="26"/>
      <c r="P4" s="21">
        <f>IF(AND($D$8&gt;0,F4&gt;$Q$9),C4,"")</f>
      </c>
      <c r="Q4" s="63">
        <f>IF(AND(H4&gt;=0.5,H3&lt;0.5),R4+(0.5-H3)/G4*1000,9999)</f>
        <v>9999</v>
      </c>
      <c r="R4" s="64">
        <v>1500</v>
      </c>
      <c r="S4" s="14">
        <v>2.5</v>
      </c>
      <c r="T4" s="15">
        <f>F4/$D$8</f>
        <v>0.4</v>
      </c>
      <c r="V4" s="18">
        <v>25</v>
      </c>
      <c r="W4" s="18">
        <v>4</v>
      </c>
      <c r="X4" s="18">
        <v>4</v>
      </c>
      <c r="Y4" s="58">
        <v>2</v>
      </c>
      <c r="Z4" s="59" t="s">
        <v>19</v>
      </c>
    </row>
    <row r="5" spans="1:26" ht="19.5" customHeight="1">
      <c r="A5" s="41">
        <v>3</v>
      </c>
      <c r="B5" s="60" t="s">
        <v>25</v>
      </c>
      <c r="C5" s="57">
        <v>3</v>
      </c>
      <c r="D5" s="65">
        <v>25</v>
      </c>
      <c r="E5" s="38">
        <f>IF($D$8&gt;0,Y5*D5,"")</f>
        <v>75</v>
      </c>
      <c r="F5" s="38">
        <f>IF(D8&gt;0,F4+D5,"")</f>
        <v>75</v>
      </c>
      <c r="G5" s="40">
        <f t="shared" si="0"/>
        <v>0.2</v>
      </c>
      <c r="H5" s="40">
        <f>IF($D$8&gt;0,F5/$D$8,"")</f>
        <v>0.6</v>
      </c>
      <c r="I5" s="1"/>
      <c r="J5" s="1"/>
      <c r="K5" s="3"/>
      <c r="M5" s="24">
        <f>IF(H5=0.5,1,"")</f>
      </c>
      <c r="N5" s="20"/>
      <c r="O5" s="26"/>
      <c r="P5" s="21">
        <f>IF(AND($D$8&gt;0,F5&gt;$Q$9),C5,"")</f>
        <v>3</v>
      </c>
      <c r="Q5" s="63">
        <f>IF(AND(H5&gt;=0.5,H4&lt;0.5),R5+(0.5-H4)/G5*1000,9999)</f>
        <v>3000</v>
      </c>
      <c r="R5" s="64">
        <v>2500</v>
      </c>
      <c r="S5" s="14">
        <v>3.5</v>
      </c>
      <c r="T5" s="15">
        <f>F5/$D$8</f>
        <v>0.6</v>
      </c>
      <c r="V5" s="18">
        <v>25</v>
      </c>
      <c r="W5" s="18">
        <v>8</v>
      </c>
      <c r="X5" s="18">
        <v>3</v>
      </c>
      <c r="Y5" s="58">
        <v>3</v>
      </c>
      <c r="Z5" s="59" t="s">
        <v>22</v>
      </c>
    </row>
    <row r="6" spans="1:26" ht="19.5" customHeight="1">
      <c r="A6" s="41">
        <v>4</v>
      </c>
      <c r="B6" s="60" t="s">
        <v>26</v>
      </c>
      <c r="C6" s="57">
        <v>4</v>
      </c>
      <c r="D6" s="65">
        <v>25</v>
      </c>
      <c r="E6" s="38">
        <f>IF($D$8&gt;0,Y6*D6,"")</f>
        <v>100</v>
      </c>
      <c r="F6" s="38">
        <f>IF(D8&gt;0,F5+D6,"")</f>
        <v>100</v>
      </c>
      <c r="G6" s="40">
        <f t="shared" si="0"/>
        <v>0.2</v>
      </c>
      <c r="H6" s="40">
        <f>IF($D$8&gt;0,F6/$D$8,"")</f>
        <v>0.8</v>
      </c>
      <c r="I6" s="1"/>
      <c r="J6" s="1"/>
      <c r="K6" s="3"/>
      <c r="M6" s="24">
        <f>IF(H6=0.5,1,"")</f>
      </c>
      <c r="N6" s="20"/>
      <c r="O6" s="26"/>
      <c r="P6" s="21">
        <f>IF(AND($D$8&gt;0,F6&gt;$Q$9),C6,"")</f>
        <v>4</v>
      </c>
      <c r="Q6" s="63">
        <f>IF(AND(H6&gt;=0.5,H5&lt;0.5),R6+(0.5-H5)/G6*1000,9999)</f>
        <v>9999</v>
      </c>
      <c r="R6" s="64">
        <v>3500</v>
      </c>
      <c r="S6" s="14">
        <v>4.5</v>
      </c>
      <c r="T6" s="15">
        <f>F6/$D$8</f>
        <v>0.8</v>
      </c>
      <c r="V6" s="18">
        <v>25</v>
      </c>
      <c r="W6" s="18">
        <v>30</v>
      </c>
      <c r="X6" s="18">
        <v>2</v>
      </c>
      <c r="Y6" s="55">
        <v>4</v>
      </c>
      <c r="Z6" s="59" t="s">
        <v>20</v>
      </c>
    </row>
    <row r="7" spans="1:26" ht="19.5" customHeight="1" thickBot="1">
      <c r="A7" s="41">
        <v>5</v>
      </c>
      <c r="B7" s="60" t="s">
        <v>27</v>
      </c>
      <c r="C7" s="57">
        <v>5</v>
      </c>
      <c r="D7" s="65">
        <v>25</v>
      </c>
      <c r="E7" s="38">
        <f>IF($D$8&gt;0,Y7*D7,"")</f>
        <v>125</v>
      </c>
      <c r="F7" s="38">
        <f>IF(D8&gt;0,F6+D7,"")</f>
        <v>125</v>
      </c>
      <c r="G7" s="42">
        <f t="shared" si="0"/>
        <v>0.2</v>
      </c>
      <c r="H7" s="40">
        <f>IF($D$8&gt;0,F7/$D$8,"")</f>
        <v>1</v>
      </c>
      <c r="I7" s="1"/>
      <c r="J7" s="1"/>
      <c r="K7" s="3"/>
      <c r="M7" s="25">
        <f>IF(H7=0.5,1,"")</f>
      </c>
      <c r="N7" s="20"/>
      <c r="O7" s="26"/>
      <c r="P7" s="21">
        <f>IF(AND($D$8&gt;0,F7&gt;$Q$9),C7,"")</f>
        <v>5</v>
      </c>
      <c r="Q7" s="63">
        <f>IF(AND(H7&gt;=0.5,H6&lt;0.5),R7+(0.5-H6)/G7*1000,9999)</f>
        <v>9999</v>
      </c>
      <c r="R7" s="64">
        <v>4500</v>
      </c>
      <c r="S7" s="16">
        <v>5.5</v>
      </c>
      <c r="T7" s="17">
        <f>F7/$D$8</f>
        <v>1</v>
      </c>
      <c r="V7" s="18">
        <v>25</v>
      </c>
      <c r="W7" s="18">
        <v>98</v>
      </c>
      <c r="X7" s="18">
        <v>1</v>
      </c>
      <c r="Y7" s="55">
        <v>5</v>
      </c>
      <c r="Z7" s="59" t="s">
        <v>21</v>
      </c>
    </row>
    <row r="8" spans="1:21" ht="19.5" customHeight="1">
      <c r="A8" s="36" t="s">
        <v>0</v>
      </c>
      <c r="B8" s="36" t="s">
        <v>14</v>
      </c>
      <c r="C8" s="36"/>
      <c r="D8" s="66">
        <f>SUM(D3:D7)</f>
        <v>125</v>
      </c>
      <c r="E8" s="43">
        <f>IF(D8&gt;0,SUM(E3:E7),"")</f>
        <v>375</v>
      </c>
      <c r="F8" s="36" t="s">
        <v>14</v>
      </c>
      <c r="G8" s="44">
        <f t="shared" si="0"/>
        <v>1</v>
      </c>
      <c r="H8" s="36" t="s">
        <v>14</v>
      </c>
      <c r="I8" s="1"/>
      <c r="J8" s="1"/>
      <c r="K8" s="3"/>
      <c r="M8" s="29">
        <f>SUM(M3:M7)</f>
        <v>0</v>
      </c>
      <c r="N8" s="27">
        <f>MIN(N3:N7)</f>
        <v>0</v>
      </c>
      <c r="O8" s="28">
        <f>MIN(O3:O7)</f>
        <v>0</v>
      </c>
      <c r="P8" s="27" t="s">
        <v>10</v>
      </c>
      <c r="Q8" s="22" t="s">
        <v>8</v>
      </c>
      <c r="R8" s="21">
        <f>MAX(D3:D7)</f>
        <v>25</v>
      </c>
      <c r="T8" s="11"/>
      <c r="U8" s="11"/>
    </row>
    <row r="9" spans="1:17" ht="15" customHeight="1">
      <c r="A9" s="4"/>
      <c r="B9" s="2"/>
      <c r="C9" s="2"/>
      <c r="D9" s="2"/>
      <c r="E9" s="1"/>
      <c r="F9" s="1"/>
      <c r="G9" s="1"/>
      <c r="I9" s="1"/>
      <c r="J9" s="1"/>
      <c r="K9" s="3"/>
      <c r="N9" s="61">
        <f>MAX(O3:O7)</f>
        <v>0</v>
      </c>
      <c r="P9" s="20">
        <f>IF($D$8&gt;0,MIN(P3:P7),"")</f>
        <v>3</v>
      </c>
      <c r="Q9" s="19">
        <f>$D$8/2</f>
        <v>62.5</v>
      </c>
    </row>
    <row r="10" spans="1:11" ht="15" customHeight="1">
      <c r="A10" s="5"/>
      <c r="F10" s="1"/>
      <c r="G10" s="1"/>
      <c r="I10" s="1"/>
      <c r="J10" s="1"/>
      <c r="K10" s="3"/>
    </row>
    <row r="11" spans="1:15" ht="18.75" customHeight="1">
      <c r="A11" s="4"/>
      <c r="B11" s="90" t="s">
        <v>1</v>
      </c>
      <c r="C11" s="91"/>
      <c r="D11" s="97">
        <f>IF(D8&gt;0,O11,"")</f>
        <v>3000</v>
      </c>
      <c r="F11" s="1"/>
      <c r="G11" s="1"/>
      <c r="H11" s="1"/>
      <c r="I11" s="1"/>
      <c r="J11" s="1"/>
      <c r="K11" s="3"/>
      <c r="N11" s="33">
        <f>MIN(Q3:Q7)/1000</f>
        <v>3</v>
      </c>
      <c r="O11" s="62">
        <f>N11*1000</f>
        <v>3000</v>
      </c>
    </row>
    <row r="12" spans="1:15" ht="18.75" customHeight="1">
      <c r="A12" s="5"/>
      <c r="B12" s="92"/>
      <c r="C12" s="93"/>
      <c r="D12" s="98"/>
      <c r="F12" s="1"/>
      <c r="G12" s="1"/>
      <c r="H12" s="1"/>
      <c r="I12" s="1"/>
      <c r="J12" s="1"/>
      <c r="K12" s="3"/>
      <c r="N12" s="33">
        <f>E8/D8</f>
        <v>3</v>
      </c>
      <c r="O12" s="62">
        <f>N12*1000</f>
        <v>3000</v>
      </c>
    </row>
    <row r="13" spans="1:11" ht="18.75" customHeight="1">
      <c r="A13" s="4"/>
      <c r="B13" s="90" t="s">
        <v>3</v>
      </c>
      <c r="C13" s="91"/>
      <c r="D13" s="99">
        <f>IF(D8&gt;0,O12,"")</f>
        <v>3000</v>
      </c>
      <c r="F13" s="1"/>
      <c r="G13" s="1"/>
      <c r="H13" s="1"/>
      <c r="I13" s="1"/>
      <c r="J13" s="1"/>
      <c r="K13" s="3"/>
    </row>
    <row r="14" spans="1:11" ht="18.75" customHeight="1">
      <c r="A14" s="5"/>
      <c r="B14" s="92"/>
      <c r="C14" s="93"/>
      <c r="D14" s="100"/>
      <c r="F14" s="1"/>
      <c r="G14" s="1"/>
      <c r="H14" s="1"/>
      <c r="I14" s="1"/>
      <c r="J14" s="1"/>
      <c r="K14" s="3"/>
    </row>
    <row r="15" spans="1:11" ht="18.75" customHeight="1">
      <c r="A15" s="4"/>
      <c r="F15" s="1"/>
      <c r="G15" s="1"/>
      <c r="H15" s="1"/>
      <c r="I15" s="1"/>
      <c r="J15" s="1"/>
      <c r="K15" s="3"/>
    </row>
    <row r="16" spans="1:11" ht="19.5" customHeight="1">
      <c r="A16" s="54"/>
      <c r="D16" s="52" t="s">
        <v>15</v>
      </c>
      <c r="E16" s="52" t="s">
        <v>16</v>
      </c>
      <c r="F16" s="9"/>
      <c r="G16" s="9"/>
      <c r="H16" s="9"/>
      <c r="I16" s="9"/>
      <c r="J16" s="9"/>
      <c r="K16" s="10"/>
    </row>
    <row r="17" spans="1:11" ht="19.5" customHeight="1">
      <c r="A17" s="6"/>
      <c r="B17" s="6"/>
      <c r="C17" s="6"/>
      <c r="D17" s="52" t="s">
        <v>23</v>
      </c>
      <c r="E17" s="6"/>
      <c r="F17" s="6"/>
      <c r="G17" s="6"/>
      <c r="H17" s="6"/>
      <c r="I17" s="6"/>
      <c r="J17" s="6"/>
      <c r="K17" s="6"/>
    </row>
    <row r="18" spans="1:11" ht="19.5" customHeight="1">
      <c r="A18" s="1"/>
      <c r="B18" s="1"/>
      <c r="C18" s="1"/>
      <c r="D18" s="1"/>
      <c r="E18" s="1"/>
      <c r="F18" s="1"/>
      <c r="G18" s="1"/>
      <c r="H18" s="1"/>
      <c r="I18" s="1"/>
      <c r="J18" s="1"/>
      <c r="K18" s="1"/>
    </row>
    <row r="19" spans="1:11" ht="19.5" customHeight="1">
      <c r="A19" s="1"/>
      <c r="B19" s="1"/>
      <c r="C19" s="1"/>
      <c r="D19" s="1"/>
      <c r="E19" s="1"/>
      <c r="F19" s="1"/>
      <c r="G19" s="1"/>
      <c r="H19" s="1"/>
      <c r="I19" s="1"/>
      <c r="J19" s="1"/>
      <c r="K19" s="1"/>
    </row>
    <row r="20" spans="1:11" ht="19.5" customHeight="1">
      <c r="A20" s="1"/>
      <c r="B20" s="1"/>
      <c r="C20" s="1"/>
      <c r="D20" s="1"/>
      <c r="E20" s="1"/>
      <c r="F20" s="1"/>
      <c r="G20" s="1"/>
      <c r="H20" s="1"/>
      <c r="I20" s="1"/>
      <c r="J20" s="1"/>
      <c r="K20" s="1"/>
    </row>
    <row r="21" spans="1:11" ht="19.5" customHeight="1">
      <c r="A21" s="1"/>
      <c r="B21" s="1"/>
      <c r="C21" s="1"/>
      <c r="D21" s="1"/>
      <c r="E21" s="1"/>
      <c r="F21" s="1"/>
      <c r="G21" s="1"/>
      <c r="H21" s="1"/>
      <c r="I21" s="1"/>
      <c r="J21" s="1"/>
      <c r="K21" s="1"/>
    </row>
  </sheetData>
  <sheetProtection password="CBAC" sheet="1" objects="1" scenarios="1"/>
  <mergeCells count="5">
    <mergeCell ref="B11:C12"/>
    <mergeCell ref="B13:C14"/>
    <mergeCell ref="M1:Q1"/>
    <mergeCell ref="D11:D12"/>
    <mergeCell ref="D13:D14"/>
  </mergeCells>
  <dataValidations count="2">
    <dataValidation type="whole" allowBlank="1" showInputMessage="1" showErrorMessage="1" errorTitle="Wertebereich" error="Bitte Werte zwischen 0 und 99 eingeben!" sqref="V3:X7">
      <formula1>0</formula1>
      <formula2>99</formula2>
    </dataValidation>
    <dataValidation type="whole" allowBlank="1" showInputMessage="1" showErrorMessage="1" errorTitle="Wertebereich" error="Bitte ganze Zahlen zwischen 0 und 999 eingeben!" sqref="D3:D7">
      <formula1>0</formula1>
      <formula2>999</formula2>
    </dataValidation>
  </dataValidation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3"/>
  <dimension ref="A1:Z21"/>
  <sheetViews>
    <sheetView showGridLines="0" zoomScale="110" zoomScaleNormal="110" workbookViewId="0" topLeftCell="A1">
      <selection activeCell="L1" sqref="L1"/>
    </sheetView>
  </sheetViews>
  <sheetFormatPr defaultColWidth="11.421875" defaultRowHeight="12.75"/>
  <cols>
    <col min="1" max="1" width="8.7109375" style="0" customWidth="1"/>
    <col min="2" max="2" width="14.7109375" style="0" customWidth="1"/>
    <col min="3" max="8" width="8.7109375" style="0" customWidth="1"/>
    <col min="9" max="11" width="16.7109375" style="0" customWidth="1"/>
    <col min="12" max="12" width="57.00390625" style="0" customWidth="1"/>
    <col min="13" max="13" width="0.71875" style="0" customWidth="1"/>
    <col min="14" max="14" width="0.85546875" style="0" customWidth="1"/>
    <col min="15" max="15" width="0.5625" style="0" customWidth="1"/>
    <col min="16" max="16" width="0.85546875" style="0" customWidth="1"/>
    <col min="17" max="17" width="0.71875" style="0" customWidth="1"/>
    <col min="18" max="18" width="0.5625" style="0" customWidth="1"/>
    <col min="19" max="19" width="0.9921875" style="0" customWidth="1"/>
    <col min="20" max="20" width="0.42578125" style="0" customWidth="1"/>
    <col min="21" max="21" width="0.71875" style="0" customWidth="1"/>
    <col min="22" max="23" width="1.1484375" style="0" customWidth="1"/>
    <col min="24" max="24" width="0.85546875" style="0" customWidth="1"/>
    <col min="25" max="26" width="0.5625" style="0" customWidth="1"/>
    <col min="27" max="27" width="15.421875" style="0" customWidth="1"/>
  </cols>
  <sheetData>
    <row r="1" spans="1:21" ht="24.75" customHeight="1">
      <c r="A1" s="47"/>
      <c r="B1" s="48"/>
      <c r="C1" s="49" t="s">
        <v>33</v>
      </c>
      <c r="D1" s="50"/>
      <c r="E1" s="51"/>
      <c r="F1" s="51"/>
      <c r="G1" s="51"/>
      <c r="H1" s="51"/>
      <c r="I1" s="51"/>
      <c r="J1" s="51"/>
      <c r="K1" s="46"/>
      <c r="M1" s="94" t="s">
        <v>9</v>
      </c>
      <c r="N1" s="95"/>
      <c r="O1" s="95"/>
      <c r="P1" s="95"/>
      <c r="Q1" s="96"/>
      <c r="U1" s="20" t="s">
        <v>11</v>
      </c>
    </row>
    <row r="2" spans="1:24" ht="36.75" customHeight="1">
      <c r="A2" s="36" t="s">
        <v>2</v>
      </c>
      <c r="B2" s="56" t="s">
        <v>29</v>
      </c>
      <c r="C2" s="53" t="s">
        <v>34</v>
      </c>
      <c r="D2" s="7" t="s">
        <v>4</v>
      </c>
      <c r="E2" s="53" t="s">
        <v>32</v>
      </c>
      <c r="F2" s="7" t="s">
        <v>5</v>
      </c>
      <c r="G2" s="7" t="s">
        <v>7</v>
      </c>
      <c r="H2" s="7" t="s">
        <v>6</v>
      </c>
      <c r="I2" s="6"/>
      <c r="J2" s="6"/>
      <c r="K2" s="8"/>
      <c r="M2" s="30"/>
      <c r="N2" s="67" t="s">
        <v>35</v>
      </c>
      <c r="O2" s="67" t="s">
        <v>36</v>
      </c>
      <c r="P2" s="32"/>
      <c r="R2" s="12" t="s">
        <v>30</v>
      </c>
      <c r="S2" s="13">
        <v>0.5</v>
      </c>
      <c r="T2" s="34">
        <v>0</v>
      </c>
      <c r="U2" s="20" t="s">
        <v>12</v>
      </c>
      <c r="V2" s="7" t="s">
        <v>4</v>
      </c>
      <c r="W2" s="7" t="s">
        <v>4</v>
      </c>
      <c r="X2" s="7" t="s">
        <v>4</v>
      </c>
    </row>
    <row r="3" spans="1:26" ht="19.5" customHeight="1">
      <c r="A3" s="89">
        <v>1</v>
      </c>
      <c r="B3" s="57" t="s">
        <v>31</v>
      </c>
      <c r="C3" s="57">
        <v>1</v>
      </c>
      <c r="D3" s="65">
        <v>25</v>
      </c>
      <c r="E3" s="38">
        <f>IF($D$8&gt;0,Y3*D3,"")</f>
        <v>25</v>
      </c>
      <c r="F3" s="38">
        <f>IF(D8&gt;0,D3,"")</f>
        <v>25</v>
      </c>
      <c r="G3" s="68">
        <f aca="true" t="shared" si="0" ref="G3:G8">IF(D3&gt;0,D3/$D$8,"")</f>
        <v>0.2</v>
      </c>
      <c r="H3" s="69">
        <f>IF($D$8&gt;0,F3/$D$8,"")</f>
        <v>0.2</v>
      </c>
      <c r="I3" s="1"/>
      <c r="J3" s="1"/>
      <c r="K3" s="3"/>
      <c r="M3" s="23">
        <f>IF(H3=0.5,1,"")</f>
      </c>
      <c r="N3" s="70">
        <f>IF($O$9=Q3,G3,)</f>
        <v>0</v>
      </c>
      <c r="O3" s="70">
        <f>IF($O$9=Q3,0,)</f>
        <v>0</v>
      </c>
      <c r="P3" s="21">
        <f>IF($O$9=Q3,1,0)</f>
        <v>0</v>
      </c>
      <c r="Q3" s="62">
        <f>IF((H3&gt;=0.5),R3+(0.5-0)*1000/G3,9999)</f>
        <v>9999</v>
      </c>
      <c r="R3" s="64">
        <v>500</v>
      </c>
      <c r="S3" s="14">
        <v>1.5</v>
      </c>
      <c r="T3" s="35">
        <f>F3/$D$8</f>
        <v>0.2</v>
      </c>
      <c r="U3" s="20" t="s">
        <v>13</v>
      </c>
      <c r="V3" s="18">
        <v>25</v>
      </c>
      <c r="W3" s="18">
        <v>1</v>
      </c>
      <c r="X3" s="18">
        <v>90</v>
      </c>
      <c r="Y3" s="58">
        <v>1</v>
      </c>
      <c r="Z3" s="59" t="s">
        <v>18</v>
      </c>
    </row>
    <row r="4" spans="1:26" ht="19.5" customHeight="1">
      <c r="A4" s="89">
        <v>2</v>
      </c>
      <c r="B4" s="57" t="s">
        <v>24</v>
      </c>
      <c r="C4" s="57">
        <v>2</v>
      </c>
      <c r="D4" s="65">
        <v>25</v>
      </c>
      <c r="E4" s="38">
        <f>IF($D$8&gt;0,Y4*D4,"")</f>
        <v>50</v>
      </c>
      <c r="F4" s="38">
        <f>IF(D8&gt;0,F3+D4,"")</f>
        <v>50</v>
      </c>
      <c r="G4" s="69">
        <f t="shared" si="0"/>
        <v>0.2</v>
      </c>
      <c r="H4" s="69">
        <f>IF($D$8&gt;0,F4/$D$8,"")</f>
        <v>0.4</v>
      </c>
      <c r="I4" s="1"/>
      <c r="J4" s="1"/>
      <c r="K4" s="3"/>
      <c r="M4" s="24">
        <f>IF(H4=0.5,1,"")</f>
      </c>
      <c r="N4" s="70">
        <f>IF($O$9=Q4,G4,)</f>
        <v>0</v>
      </c>
      <c r="O4" s="70">
        <f>IF($O$9=Q4,H3,)</f>
        <v>0</v>
      </c>
      <c r="P4" s="21">
        <f>IF($O$9=Q4,1,0)</f>
        <v>0</v>
      </c>
      <c r="Q4" s="62">
        <f>IF(AND(H4&gt;=0.5,H3&lt;0.5),R4+(0.5-H3)/G4*1000,9999)</f>
        <v>9999</v>
      </c>
      <c r="R4" s="64">
        <v>1500</v>
      </c>
      <c r="S4" s="14">
        <v>2.5</v>
      </c>
      <c r="T4" s="15">
        <f>F4/$D$8</f>
        <v>0.4</v>
      </c>
      <c r="V4" s="18">
        <v>25</v>
      </c>
      <c r="W4" s="18">
        <v>4</v>
      </c>
      <c r="X4" s="18">
        <v>4</v>
      </c>
      <c r="Y4" s="58">
        <v>2</v>
      </c>
      <c r="Z4" s="59" t="s">
        <v>19</v>
      </c>
    </row>
    <row r="5" spans="1:26" ht="19.5" customHeight="1">
      <c r="A5" s="89">
        <v>3</v>
      </c>
      <c r="B5" s="57" t="s">
        <v>25</v>
      </c>
      <c r="C5" s="57">
        <v>3</v>
      </c>
      <c r="D5" s="65">
        <v>25</v>
      </c>
      <c r="E5" s="38">
        <f>IF($D$8&gt;0,Y5*D5,"")</f>
        <v>75</v>
      </c>
      <c r="F5" s="38">
        <f>IF(D8&gt;0,F4+D5,"")</f>
        <v>75</v>
      </c>
      <c r="G5" s="69">
        <f t="shared" si="0"/>
        <v>0.2</v>
      </c>
      <c r="H5" s="69">
        <f>IF($D$8&gt;0,F5/$D$8,"")</f>
        <v>0.6</v>
      </c>
      <c r="I5" s="1"/>
      <c r="J5" s="1"/>
      <c r="K5" s="3"/>
      <c r="M5" s="24">
        <f>IF(H5=0.5,1,"")</f>
      </c>
      <c r="N5" s="70">
        <f>IF($O$9=Q5,G5,)</f>
        <v>0.2</v>
      </c>
      <c r="O5" s="70">
        <f>IF($O$9=Q5,H4,)</f>
        <v>0.4</v>
      </c>
      <c r="P5" s="21">
        <f>IF($O$9=Q5,1,0)</f>
        <v>1</v>
      </c>
      <c r="Q5" s="62">
        <f>IF(AND(H5&gt;=0.5,H4&lt;0.5),R5+(0.5-H4)/G5*1000,9999)</f>
        <v>3000</v>
      </c>
      <c r="R5" s="64">
        <v>2500</v>
      </c>
      <c r="S5" s="14">
        <v>3.5</v>
      </c>
      <c r="T5" s="15">
        <f>F5/$D$8</f>
        <v>0.6</v>
      </c>
      <c r="V5" s="18">
        <v>25</v>
      </c>
      <c r="W5" s="18">
        <v>8</v>
      </c>
      <c r="X5" s="18">
        <v>3</v>
      </c>
      <c r="Y5" s="58">
        <v>3</v>
      </c>
      <c r="Z5" s="59" t="s">
        <v>22</v>
      </c>
    </row>
    <row r="6" spans="1:26" ht="19.5" customHeight="1">
      <c r="A6" s="89">
        <v>4</v>
      </c>
      <c r="B6" s="57" t="s">
        <v>26</v>
      </c>
      <c r="C6" s="57">
        <v>4</v>
      </c>
      <c r="D6" s="65">
        <v>25</v>
      </c>
      <c r="E6" s="38">
        <f>IF($D$8&gt;0,Y6*D6,"")</f>
        <v>100</v>
      </c>
      <c r="F6" s="38">
        <f>IF(D8&gt;0,F5+D6,"")</f>
        <v>100</v>
      </c>
      <c r="G6" s="69">
        <f t="shared" si="0"/>
        <v>0.2</v>
      </c>
      <c r="H6" s="69">
        <f>IF($D$8&gt;0,F6/$D$8,"")</f>
        <v>0.8</v>
      </c>
      <c r="I6" s="1"/>
      <c r="J6" s="1"/>
      <c r="K6" s="3"/>
      <c r="M6" s="24">
        <f>IF(H6=0.5,1,"")</f>
      </c>
      <c r="N6" s="70">
        <f>IF($O$9=Q6,G6,)</f>
        <v>0</v>
      </c>
      <c r="O6" s="70">
        <f>IF($O$9=Q6,H5,)</f>
        <v>0</v>
      </c>
      <c r="P6" s="21">
        <f>IF($O$9=Q6,1,0)</f>
        <v>0</v>
      </c>
      <c r="Q6" s="62">
        <f>IF(AND(H6&gt;=0.5,H5&lt;0.5),R6+(0.5-H5)/G6*1000,9999)</f>
        <v>9999</v>
      </c>
      <c r="R6" s="64">
        <v>3500</v>
      </c>
      <c r="S6" s="14">
        <v>4.5</v>
      </c>
      <c r="T6" s="15">
        <f>F6/$D$8</f>
        <v>0.8</v>
      </c>
      <c r="V6" s="18">
        <v>25</v>
      </c>
      <c r="W6" s="18">
        <v>30</v>
      </c>
      <c r="X6" s="18">
        <v>2</v>
      </c>
      <c r="Y6" s="55">
        <v>4</v>
      </c>
      <c r="Z6" s="59" t="s">
        <v>20</v>
      </c>
    </row>
    <row r="7" spans="1:26" ht="19.5" customHeight="1" thickBot="1">
      <c r="A7" s="89">
        <v>5</v>
      </c>
      <c r="B7" s="57" t="s">
        <v>27</v>
      </c>
      <c r="C7" s="57">
        <v>5</v>
      </c>
      <c r="D7" s="65">
        <v>25</v>
      </c>
      <c r="E7" s="38">
        <f>IF($D$8&gt;0,Y7*D7,"")</f>
        <v>125</v>
      </c>
      <c r="F7" s="38">
        <f>IF(D8&gt;0,F6+D7,"")</f>
        <v>125</v>
      </c>
      <c r="G7" s="71">
        <f t="shared" si="0"/>
        <v>0.2</v>
      </c>
      <c r="H7" s="69">
        <f>IF($D$8&gt;0,F7/$D$8,"")</f>
        <v>1</v>
      </c>
      <c r="I7" s="1"/>
      <c r="J7" s="1"/>
      <c r="K7" s="3"/>
      <c r="M7" s="25">
        <f>IF(H7=0.5,1,"")</f>
      </c>
      <c r="N7" s="70">
        <f>IF($O$9=Q7,G7,)</f>
        <v>0</v>
      </c>
      <c r="O7" s="70">
        <f>IF($O$9=Q7,H6,)</f>
        <v>0</v>
      </c>
      <c r="P7" s="21">
        <f>IF($O$9=Q7,1,0)</f>
        <v>0</v>
      </c>
      <c r="Q7" s="62">
        <f>IF(AND(H7&gt;=0.5,H6&lt;0.5),R7+(0.5-H6)/G7*1000,9999)</f>
        <v>9999</v>
      </c>
      <c r="R7" s="64">
        <v>4500</v>
      </c>
      <c r="S7" s="16">
        <v>5.5</v>
      </c>
      <c r="T7" s="17">
        <f>F7/$D$8</f>
        <v>1</v>
      </c>
      <c r="V7" s="18">
        <v>25</v>
      </c>
      <c r="W7" s="18">
        <v>98</v>
      </c>
      <c r="X7" s="18">
        <v>1</v>
      </c>
      <c r="Y7" s="55">
        <v>5</v>
      </c>
      <c r="Z7" s="59" t="s">
        <v>21</v>
      </c>
    </row>
    <row r="8" spans="1:21" ht="19.5" customHeight="1">
      <c r="A8" s="36" t="s">
        <v>0</v>
      </c>
      <c r="B8" s="36" t="s">
        <v>14</v>
      </c>
      <c r="C8" s="36"/>
      <c r="D8" s="66">
        <f>SUM(D3:D7)</f>
        <v>125</v>
      </c>
      <c r="E8" s="43">
        <f>IF(D8&gt;0,SUM(E3:E7),"")</f>
        <v>375</v>
      </c>
      <c r="F8" s="36" t="s">
        <v>14</v>
      </c>
      <c r="G8" s="72">
        <f t="shared" si="0"/>
        <v>1</v>
      </c>
      <c r="H8" s="36" t="s">
        <v>14</v>
      </c>
      <c r="I8" s="1"/>
      <c r="J8" s="1"/>
      <c r="K8" s="3"/>
      <c r="M8" s="29">
        <f>SUM(M3:M7)</f>
        <v>0</v>
      </c>
      <c r="N8" s="27">
        <f>MIN(N3:N7)</f>
        <v>0</v>
      </c>
      <c r="O8" s="28">
        <f>MIN(O3:O7)</f>
        <v>0</v>
      </c>
      <c r="P8" s="27" t="s">
        <v>10</v>
      </c>
      <c r="Q8" s="22" t="s">
        <v>8</v>
      </c>
      <c r="R8" s="21">
        <f>MAX(D3:D7)</f>
        <v>25</v>
      </c>
      <c r="T8" s="11"/>
      <c r="U8" s="11"/>
    </row>
    <row r="9" spans="2:17" ht="15" customHeight="1">
      <c r="B9" s="73"/>
      <c r="C9" s="2"/>
      <c r="E9" s="1"/>
      <c r="F9" s="1"/>
      <c r="G9" s="1"/>
      <c r="I9" s="1"/>
      <c r="J9" s="1"/>
      <c r="K9" s="3"/>
      <c r="N9" s="61"/>
      <c r="O9" s="62">
        <f>MIN(Q3:Q7)</f>
        <v>3000</v>
      </c>
      <c r="P9" s="20">
        <f>IF($D$8&gt;0,MIN(P3:P7),"")</f>
        <v>0</v>
      </c>
      <c r="Q9" s="19">
        <f>$D$8/2</f>
        <v>62.5</v>
      </c>
    </row>
    <row r="10" spans="1:11" ht="18.75" customHeight="1">
      <c r="A10" s="104" t="s">
        <v>37</v>
      </c>
      <c r="B10" s="104"/>
      <c r="C10" s="74" t="s">
        <v>38</v>
      </c>
      <c r="D10" s="109" t="s">
        <v>39</v>
      </c>
      <c r="E10" s="110">
        <f>R17</f>
        <v>2500</v>
      </c>
      <c r="F10" s="111" t="s">
        <v>40</v>
      </c>
      <c r="G10" s="101">
        <f>R18</f>
        <v>0.4</v>
      </c>
      <c r="H10" s="75">
        <v>1000</v>
      </c>
      <c r="I10" s="1"/>
      <c r="J10" s="1"/>
      <c r="K10" s="3"/>
    </row>
    <row r="11" spans="1:18" ht="18.75" customHeight="1">
      <c r="A11" s="104"/>
      <c r="B11" s="104"/>
      <c r="C11" s="76" t="s">
        <v>41</v>
      </c>
      <c r="D11" s="109"/>
      <c r="E11" s="110"/>
      <c r="F11" s="111"/>
      <c r="G11" s="101"/>
      <c r="H11" s="77">
        <f>R19</f>
        <v>0.2</v>
      </c>
      <c r="I11" s="1"/>
      <c r="J11" s="1"/>
      <c r="K11" s="3"/>
      <c r="N11" s="33">
        <f>MIN(Q3:Q7)/1000</f>
        <v>3</v>
      </c>
      <c r="O11" s="62">
        <f>N11*1000</f>
        <v>3000</v>
      </c>
      <c r="R11" s="78">
        <f>IF(P3=1,500,)</f>
        <v>0</v>
      </c>
    </row>
    <row r="12" spans="1:18" ht="18.75" customHeight="1">
      <c r="A12" s="88" t="s">
        <v>44</v>
      </c>
      <c r="B12" s="87"/>
      <c r="C12" s="87"/>
      <c r="F12" s="79"/>
      <c r="G12" s="1"/>
      <c r="H12" s="80"/>
      <c r="I12" s="1"/>
      <c r="J12" s="1"/>
      <c r="K12" s="3"/>
      <c r="N12" s="33">
        <f>E8/D8</f>
        <v>3</v>
      </c>
      <c r="O12" s="62">
        <f>N12*1000</f>
        <v>3000</v>
      </c>
      <c r="R12" s="81">
        <f>IF(P4=1,1500,)</f>
        <v>0</v>
      </c>
    </row>
    <row r="13" spans="1:18" ht="18.75" customHeight="1">
      <c r="A13" s="110" t="s">
        <v>42</v>
      </c>
      <c r="B13" s="111">
        <f>R17</f>
        <v>2500</v>
      </c>
      <c r="C13" s="82">
        <f>0.5-R18</f>
        <v>0.09999999999999998</v>
      </c>
      <c r="D13" s="102">
        <v>1000</v>
      </c>
      <c r="E13" s="105" t="s">
        <v>1</v>
      </c>
      <c r="F13" s="106"/>
      <c r="G13" s="112">
        <f>IF(D8&gt;0,O11,"")</f>
        <v>3000</v>
      </c>
      <c r="H13" s="97"/>
      <c r="I13" s="1"/>
      <c r="J13" s="1"/>
      <c r="K13" s="3"/>
      <c r="R13" s="81">
        <f>IF(P5=1,2500,)</f>
        <v>2500</v>
      </c>
    </row>
    <row r="14" spans="1:18" ht="18.75" customHeight="1">
      <c r="A14" s="110"/>
      <c r="B14" s="111"/>
      <c r="C14" s="77">
        <f>R19</f>
        <v>0.2</v>
      </c>
      <c r="D14" s="103"/>
      <c r="E14" s="107"/>
      <c r="F14" s="108"/>
      <c r="G14" s="113"/>
      <c r="H14" s="98"/>
      <c r="I14" s="1"/>
      <c r="J14" s="1"/>
      <c r="K14" s="3"/>
      <c r="R14" s="81">
        <f>IF(P6=1,3500,)</f>
        <v>0</v>
      </c>
    </row>
    <row r="15" spans="1:18" ht="18.75" customHeight="1">
      <c r="A15" s="4"/>
      <c r="F15" s="1"/>
      <c r="G15" s="1"/>
      <c r="H15" s="1"/>
      <c r="I15" s="1"/>
      <c r="J15" s="1"/>
      <c r="K15" s="3"/>
      <c r="R15" s="83">
        <f>IF(P7=1,4500,)</f>
        <v>0</v>
      </c>
    </row>
    <row r="16" spans="1:11" ht="19.5" customHeight="1">
      <c r="A16" s="54"/>
      <c r="D16" s="52" t="s">
        <v>15</v>
      </c>
      <c r="E16" s="52" t="s">
        <v>16</v>
      </c>
      <c r="F16" s="9"/>
      <c r="G16" s="9"/>
      <c r="H16" s="9"/>
      <c r="I16" s="9"/>
      <c r="J16" s="9"/>
      <c r="K16" s="10"/>
    </row>
    <row r="17" spans="1:18" ht="19.5" customHeight="1">
      <c r="A17" s="6"/>
      <c r="B17" s="6"/>
      <c r="C17" s="6"/>
      <c r="D17" s="52" t="s">
        <v>23</v>
      </c>
      <c r="E17" s="6"/>
      <c r="F17" s="84"/>
      <c r="G17" s="6"/>
      <c r="H17" s="6"/>
      <c r="I17" s="6"/>
      <c r="J17" s="6"/>
      <c r="K17" s="6"/>
      <c r="Q17" s="85" t="s">
        <v>43</v>
      </c>
      <c r="R17" s="20">
        <f>MAX(R11:R16)</f>
        <v>2500</v>
      </c>
    </row>
    <row r="18" spans="1:18" ht="19.5" customHeight="1">
      <c r="A18" s="1"/>
      <c r="B18" s="1"/>
      <c r="C18" s="1"/>
      <c r="D18" s="1"/>
      <c r="E18" s="1"/>
      <c r="F18" s="1"/>
      <c r="G18" s="1"/>
      <c r="H18" s="1"/>
      <c r="I18" s="1"/>
      <c r="J18" s="1"/>
      <c r="K18" s="1"/>
      <c r="Q18" s="67" t="s">
        <v>36</v>
      </c>
      <c r="R18" s="86">
        <f>MAX(O3:O7)</f>
        <v>0.4</v>
      </c>
    </row>
    <row r="19" spans="1:18" ht="19.5" customHeight="1">
      <c r="A19" s="1"/>
      <c r="B19" s="1"/>
      <c r="C19" s="1"/>
      <c r="D19" s="1"/>
      <c r="I19" s="1"/>
      <c r="J19" s="1"/>
      <c r="K19" s="1"/>
      <c r="Q19" s="67" t="s">
        <v>35</v>
      </c>
      <c r="R19" s="86">
        <f>MAX(N3:N7)</f>
        <v>0.2</v>
      </c>
    </row>
    <row r="20" spans="1:11" ht="19.5" customHeight="1">
      <c r="A20" s="1"/>
      <c r="B20" s="1"/>
      <c r="C20" s="1"/>
      <c r="D20" s="1"/>
      <c r="I20" s="1"/>
      <c r="J20" s="1"/>
      <c r="K20" s="1"/>
    </row>
    <row r="21" spans="1:11" ht="19.5" customHeight="1">
      <c r="A21" s="1"/>
      <c r="B21" s="1"/>
      <c r="C21" s="1"/>
      <c r="D21" s="1"/>
      <c r="E21" s="1"/>
      <c r="F21" s="1"/>
      <c r="G21" s="1"/>
      <c r="H21" s="1"/>
      <c r="I21" s="1"/>
      <c r="J21" s="1"/>
      <c r="K21" s="1"/>
    </row>
  </sheetData>
  <sheetProtection password="CBAC" sheet="1" objects="1" scenarios="1"/>
  <mergeCells count="11">
    <mergeCell ref="M1:Q1"/>
    <mergeCell ref="D10:D11"/>
    <mergeCell ref="A13:A14"/>
    <mergeCell ref="B13:B14"/>
    <mergeCell ref="G13:H14"/>
    <mergeCell ref="E10:E11"/>
    <mergeCell ref="F10:F11"/>
    <mergeCell ref="G10:G11"/>
    <mergeCell ref="D13:D14"/>
    <mergeCell ref="A10:B11"/>
    <mergeCell ref="E13:F14"/>
  </mergeCells>
  <conditionalFormatting sqref="A5">
    <cfRule type="expression" priority="1" dxfId="0" stopIfTrue="1">
      <formula>$P$5=1</formula>
    </cfRule>
  </conditionalFormatting>
  <conditionalFormatting sqref="A3">
    <cfRule type="expression" priority="2" dxfId="0" stopIfTrue="1">
      <formula>$P$3=1</formula>
    </cfRule>
  </conditionalFormatting>
  <conditionalFormatting sqref="A4">
    <cfRule type="expression" priority="3" dxfId="0" stopIfTrue="1">
      <formula>$P$4=1</formula>
    </cfRule>
  </conditionalFormatting>
  <conditionalFormatting sqref="A6">
    <cfRule type="expression" priority="4" dxfId="0" stopIfTrue="1">
      <formula>$P$6=1</formula>
    </cfRule>
  </conditionalFormatting>
  <conditionalFormatting sqref="A7">
    <cfRule type="expression" priority="5" dxfId="0" stopIfTrue="1">
      <formula>$P$7=1</formula>
    </cfRule>
  </conditionalFormatting>
  <dataValidations count="2">
    <dataValidation type="whole" allowBlank="1" showInputMessage="1" showErrorMessage="1" errorTitle="Wertebereich" error="Bitte Werte zwischen 0 und 99 eingeben!" sqref="V3:X7">
      <formula1>0</formula1>
      <formula2>99</formula2>
    </dataValidation>
    <dataValidation type="whole" allowBlank="1" showInputMessage="1" showErrorMessage="1" errorTitle="Wertebereich" error="Bitte ganze Zahlen zwischen 0 und 999 eingeben!" sqref="D3:D7">
      <formula1>0</formula1>
      <formula2>999</formula2>
    </dataValidation>
  </dataValidations>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IV16384"/>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WASTL</dc:creator>
  <cp:keywords/>
  <dc:description/>
  <cp:lastModifiedBy>Zwerenz</cp:lastModifiedBy>
  <dcterms:created xsi:type="dcterms:W3CDTF">1998-12-03T23:06:14Z</dcterms:created>
  <dcterms:modified xsi:type="dcterms:W3CDTF">2004-05-24T16:31:33Z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-1590247277</vt:i4>
  </property>
  <property fmtid="{D5CDD505-2E9C-101B-9397-08002B2CF9AE}" pid="4" name="_EmailSubje">
    <vt:lpwstr>Letzte Aktion für das Produkt</vt:lpwstr>
  </property>
  <property fmtid="{D5CDD505-2E9C-101B-9397-08002B2CF9AE}" pid="5" name="_AuthorEma">
    <vt:lpwstr>prof.zwerenz@t-online.de</vt:lpwstr>
  </property>
  <property fmtid="{D5CDD505-2E9C-101B-9397-08002B2CF9AE}" pid="6" name="_AuthorEmailDisplayNa">
    <vt:lpwstr>Zwerenz</vt:lpwstr>
  </property>
</Properties>
</file>